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centurypacificfood.sharepoint.com/sites/IRTeam/Shared Documents/General/Annual Report - Legal/2025 Regulatory Filing/2025 CPFI Regulatory Filing/Website Financials/"/>
    </mc:Choice>
  </mc:AlternateContent>
  <xr:revisionPtr revIDLastSave="1052" documentId="13_ncr:1_{FD7472CF-995D-42FE-BD88-8D283D8F132B}" xr6:coauthVersionLast="47" xr6:coauthVersionMax="47" xr10:uidLastSave="{A94427DE-DF5A-4287-8124-2D9508DDBEDC}"/>
  <bookViews>
    <workbookView xWindow="-110" yWindow="-110" windowWidth="19420" windowHeight="11020" xr2:uid="{00000000-000D-0000-FFFF-FFFF00000000}"/>
  </bookViews>
  <sheets>
    <sheet name="2013-2025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2" i="1" l="1"/>
  <c r="N137" i="1"/>
  <c r="M137" i="1"/>
  <c r="L137" i="1"/>
  <c r="K137" i="1"/>
  <c r="J137" i="1"/>
  <c r="I137" i="1"/>
  <c r="H137" i="1"/>
  <c r="G137" i="1"/>
  <c r="F137" i="1"/>
  <c r="E137" i="1"/>
  <c r="D137" i="1"/>
  <c r="C137" i="1"/>
  <c r="B137" i="1"/>
  <c r="M41" i="1"/>
  <c r="L41" i="1"/>
  <c r="G41" i="1"/>
  <c r="F41" i="1"/>
  <c r="E41" i="1"/>
  <c r="D41" i="1"/>
  <c r="C41" i="1"/>
  <c r="B41" i="1"/>
  <c r="M131" i="1"/>
  <c r="N131" i="1"/>
  <c r="N128" i="1"/>
  <c r="N104" i="1"/>
  <c r="N81" i="1"/>
  <c r="N63" i="1"/>
  <c r="N61" i="1"/>
  <c r="N60" i="1"/>
  <c r="N59" i="1"/>
  <c r="N58" i="1"/>
  <c r="N56" i="1"/>
  <c r="M45" i="1"/>
  <c r="N45" i="1"/>
  <c r="N50" i="1" s="1"/>
  <c r="N35" i="1"/>
  <c r="N34" i="1"/>
  <c r="N28" i="1"/>
  <c r="N32" i="1" s="1"/>
  <c r="N17" i="1"/>
  <c r="N15" i="1"/>
  <c r="N14" i="1"/>
  <c r="N13" i="1"/>
  <c r="N12" i="1"/>
  <c r="N10" i="1"/>
  <c r="N9" i="1"/>
  <c r="K9" i="1"/>
  <c r="K103" i="1"/>
  <c r="K101" i="1"/>
  <c r="K84" i="1"/>
  <c r="N11" i="1" l="1"/>
  <c r="N16" i="1" s="1"/>
  <c r="N18" i="1" s="1"/>
  <c r="N41" i="1"/>
  <c r="N43" i="1" s="1"/>
  <c r="N98" i="1"/>
  <c r="N113" i="1" s="1"/>
  <c r="N118" i="1" s="1"/>
  <c r="N139" i="1" s="1"/>
  <c r="N141" i="1" s="1"/>
  <c r="N64" i="1"/>
  <c r="M12" i="1"/>
  <c r="M11" i="1"/>
  <c r="M128" i="1"/>
  <c r="M98" i="1"/>
  <c r="M113" i="1" s="1"/>
  <c r="M118" i="1" s="1"/>
  <c r="M61" i="1"/>
  <c r="M60" i="1"/>
  <c r="M59" i="1"/>
  <c r="M58" i="1"/>
  <c r="M56" i="1"/>
  <c r="M50" i="1"/>
  <c r="M32" i="1"/>
  <c r="L131" i="1"/>
  <c r="L128" i="1"/>
  <c r="L98" i="1"/>
  <c r="L113" i="1" s="1"/>
  <c r="L118" i="1" s="1"/>
  <c r="L61" i="1"/>
  <c r="K62" i="1"/>
  <c r="L60" i="1"/>
  <c r="L59" i="1"/>
  <c r="L58" i="1"/>
  <c r="L56" i="1"/>
  <c r="L45" i="1"/>
  <c r="L32" i="1"/>
  <c r="L12" i="1"/>
  <c r="L11" i="1"/>
  <c r="L16" i="1" l="1"/>
  <c r="L18" i="1" s="1"/>
  <c r="N143" i="1"/>
  <c r="N66" i="1"/>
  <c r="M143" i="1"/>
  <c r="M139" i="1"/>
  <c r="M16" i="1"/>
  <c r="M18" i="1" s="1"/>
  <c r="L50" i="1"/>
  <c r="M64" i="1"/>
  <c r="L139" i="1"/>
  <c r="L143" i="1"/>
  <c r="M43" i="1"/>
  <c r="L43" i="1"/>
  <c r="L64" i="1"/>
  <c r="M66" i="1" l="1"/>
  <c r="L66" i="1"/>
  <c r="J131" i="1"/>
  <c r="K133" i="1"/>
  <c r="K134" i="1"/>
  <c r="K131" i="1"/>
  <c r="I125" i="1"/>
  <c r="J114" i="1"/>
  <c r="I114" i="1"/>
  <c r="I103" i="1"/>
  <c r="J103" i="1"/>
  <c r="I102" i="1"/>
  <c r="J101" i="1"/>
  <c r="I101" i="1"/>
  <c r="K98" i="1"/>
  <c r="K63" i="1"/>
  <c r="K54" i="1"/>
  <c r="K53" i="1"/>
  <c r="K52" i="1"/>
  <c r="K49" i="1"/>
  <c r="K48" i="1"/>
  <c r="K47" i="1"/>
  <c r="K46" i="1"/>
  <c r="K45" i="1"/>
  <c r="K39" i="1"/>
  <c r="K38" i="1"/>
  <c r="K36" i="1"/>
  <c r="K37" i="1"/>
  <c r="K34" i="1"/>
  <c r="K28" i="1"/>
  <c r="K26" i="1"/>
  <c r="K27" i="1"/>
  <c r="K25" i="1"/>
  <c r="K24" i="1"/>
  <c r="K17" i="1"/>
  <c r="K12" i="1"/>
  <c r="K15" i="1"/>
  <c r="K14" i="1"/>
  <c r="K13" i="1"/>
  <c r="K10" i="1"/>
  <c r="K132" i="1"/>
  <c r="K61" i="1"/>
  <c r="K60" i="1"/>
  <c r="K59" i="1"/>
  <c r="K58" i="1"/>
  <c r="I76" i="1"/>
  <c r="I75" i="1"/>
  <c r="I73" i="1"/>
  <c r="J133" i="1"/>
  <c r="J134" i="1"/>
  <c r="J132" i="1"/>
  <c r="J122" i="1"/>
  <c r="J124" i="1"/>
  <c r="J121" i="1"/>
  <c r="J73" i="1"/>
  <c r="J98" i="1" s="1"/>
  <c r="J63" i="1"/>
  <c r="J62" i="1"/>
  <c r="J61" i="1"/>
  <c r="J60" i="1"/>
  <c r="J59" i="1"/>
  <c r="J58" i="1"/>
  <c r="J54" i="1"/>
  <c r="J53" i="1"/>
  <c r="J52" i="1"/>
  <c r="J49" i="1"/>
  <c r="J48" i="1"/>
  <c r="J47" i="1"/>
  <c r="J46" i="1"/>
  <c r="J45" i="1"/>
  <c r="J39" i="1"/>
  <c r="J36" i="1"/>
  <c r="J37" i="1"/>
  <c r="J34" i="1"/>
  <c r="I28" i="1"/>
  <c r="J28" i="1"/>
  <c r="J26" i="1"/>
  <c r="I26" i="1"/>
  <c r="J27" i="1"/>
  <c r="I25" i="1"/>
  <c r="J25" i="1"/>
  <c r="J24" i="1"/>
  <c r="J17" i="1"/>
  <c r="J15" i="1"/>
  <c r="J14" i="1"/>
  <c r="J13" i="1"/>
  <c r="J12" i="1"/>
  <c r="J10" i="1"/>
  <c r="J9" i="1"/>
  <c r="I133" i="1"/>
  <c r="I132" i="1"/>
  <c r="I134" i="1"/>
  <c r="H134" i="1"/>
  <c r="I131" i="1"/>
  <c r="H131" i="1"/>
  <c r="G131" i="1"/>
  <c r="F131" i="1"/>
  <c r="E131" i="1"/>
  <c r="H128" i="1"/>
  <c r="G128" i="1"/>
  <c r="F128" i="1"/>
  <c r="D128" i="1"/>
  <c r="C128" i="1"/>
  <c r="B128" i="1"/>
  <c r="E122" i="1"/>
  <c r="E128" i="1" s="1"/>
  <c r="I124" i="1"/>
  <c r="I121" i="1"/>
  <c r="G116" i="1"/>
  <c r="H108" i="1"/>
  <c r="G108" i="1"/>
  <c r="H106" i="1"/>
  <c r="G106" i="1"/>
  <c r="C98" i="1"/>
  <c r="C113" i="1" s="1"/>
  <c r="C118" i="1" s="1"/>
  <c r="B98" i="1"/>
  <c r="B113" i="1" s="1"/>
  <c r="B118" i="1" s="1"/>
  <c r="I85" i="1"/>
  <c r="I83" i="1"/>
  <c r="H83" i="1"/>
  <c r="G83" i="1"/>
  <c r="F83" i="1"/>
  <c r="E83" i="1"/>
  <c r="H90" i="1"/>
  <c r="G90" i="1"/>
  <c r="F90" i="1"/>
  <c r="E90" i="1"/>
  <c r="D90" i="1"/>
  <c r="H89" i="1"/>
  <c r="F89" i="1"/>
  <c r="H88" i="1"/>
  <c r="G88" i="1"/>
  <c r="F88" i="1"/>
  <c r="E88" i="1"/>
  <c r="G87" i="1"/>
  <c r="F87" i="1"/>
  <c r="D87" i="1"/>
  <c r="H64" i="1"/>
  <c r="G64" i="1"/>
  <c r="F64" i="1"/>
  <c r="E64" i="1"/>
  <c r="D64" i="1"/>
  <c r="C64" i="1"/>
  <c r="B64" i="1"/>
  <c r="I63" i="1"/>
  <c r="I62" i="1"/>
  <c r="I61" i="1"/>
  <c r="I60" i="1"/>
  <c r="I59" i="1"/>
  <c r="I58" i="1"/>
  <c r="F56" i="1"/>
  <c r="E56" i="1"/>
  <c r="D56" i="1"/>
  <c r="C56" i="1"/>
  <c r="B56" i="1"/>
  <c r="I55" i="1"/>
  <c r="H55" i="1"/>
  <c r="I54" i="1"/>
  <c r="I53" i="1"/>
  <c r="H52" i="1"/>
  <c r="G52" i="1"/>
  <c r="G50" i="1"/>
  <c r="F50" i="1"/>
  <c r="E50" i="1"/>
  <c r="D50" i="1"/>
  <c r="C50" i="1"/>
  <c r="B50" i="1"/>
  <c r="I49" i="1"/>
  <c r="I48" i="1"/>
  <c r="I47" i="1"/>
  <c r="I46" i="1"/>
  <c r="H46" i="1"/>
  <c r="H50" i="1" s="1"/>
  <c r="I45" i="1"/>
  <c r="I39" i="1"/>
  <c r="H39" i="1"/>
  <c r="H41" i="1" s="1"/>
  <c r="I36" i="1"/>
  <c r="I37" i="1"/>
  <c r="I34" i="1"/>
  <c r="H32" i="1"/>
  <c r="G32" i="1"/>
  <c r="F32" i="1"/>
  <c r="E32" i="1"/>
  <c r="D32" i="1"/>
  <c r="C32" i="1"/>
  <c r="B32" i="1"/>
  <c r="I30" i="1"/>
  <c r="I27" i="1"/>
  <c r="I24" i="1"/>
  <c r="I17" i="1"/>
  <c r="I15" i="1"/>
  <c r="I14" i="1"/>
  <c r="I13" i="1"/>
  <c r="I12" i="1"/>
  <c r="H11" i="1"/>
  <c r="H16" i="1" s="1"/>
  <c r="H18" i="1" s="1"/>
  <c r="G11" i="1"/>
  <c r="G16" i="1" s="1"/>
  <c r="G18" i="1" s="1"/>
  <c r="F11" i="1"/>
  <c r="F16" i="1" s="1"/>
  <c r="F18" i="1" s="1"/>
  <c r="E11" i="1"/>
  <c r="E16" i="1" s="1"/>
  <c r="E18" i="1" s="1"/>
  <c r="D11" i="1"/>
  <c r="D16" i="1" s="1"/>
  <c r="D18" i="1" s="1"/>
  <c r="C11" i="1"/>
  <c r="C16" i="1" s="1"/>
  <c r="C18" i="1" s="1"/>
  <c r="B11" i="1"/>
  <c r="B16" i="1" s="1"/>
  <c r="B18" i="1" s="1"/>
  <c r="I10" i="1"/>
  <c r="I9" i="1"/>
  <c r="J41" i="1" l="1"/>
  <c r="I41" i="1"/>
  <c r="K41" i="1"/>
  <c r="G56" i="1"/>
  <c r="G66" i="1" s="1"/>
  <c r="F43" i="1"/>
  <c r="K56" i="1"/>
  <c r="K11" i="1"/>
  <c r="K16" i="1" s="1"/>
  <c r="K18" i="1" s="1"/>
  <c r="I11" i="1"/>
  <c r="I16" i="1" s="1"/>
  <c r="I18" i="1" s="1"/>
  <c r="K128" i="1"/>
  <c r="J11" i="1"/>
  <c r="J16" i="1" s="1"/>
  <c r="J18" i="1" s="1"/>
  <c r="J56" i="1"/>
  <c r="J128" i="1"/>
  <c r="C66" i="1"/>
  <c r="J50" i="1"/>
  <c r="J64" i="1"/>
  <c r="K113" i="1"/>
  <c r="K118" i="1" s="1"/>
  <c r="K143" i="1" s="1"/>
  <c r="D43" i="1"/>
  <c r="H98" i="1"/>
  <c r="H113" i="1" s="1"/>
  <c r="H118" i="1" s="1"/>
  <c r="H143" i="1" s="1"/>
  <c r="I128" i="1"/>
  <c r="K64" i="1"/>
  <c r="K50" i="1"/>
  <c r="K32" i="1"/>
  <c r="I98" i="1"/>
  <c r="I113" i="1" s="1"/>
  <c r="I118" i="1" s="1"/>
  <c r="E43" i="1"/>
  <c r="I50" i="1"/>
  <c r="D66" i="1"/>
  <c r="H56" i="1"/>
  <c r="H66" i="1" s="1"/>
  <c r="E98" i="1"/>
  <c r="E113" i="1" s="1"/>
  <c r="E118" i="1" s="1"/>
  <c r="E139" i="1" s="1"/>
  <c r="E66" i="1"/>
  <c r="I64" i="1"/>
  <c r="J113" i="1"/>
  <c r="J118" i="1" s="1"/>
  <c r="J32" i="1"/>
  <c r="G98" i="1"/>
  <c r="G113" i="1" s="1"/>
  <c r="G118" i="1" s="1"/>
  <c r="G139" i="1" s="1"/>
  <c r="G43" i="1"/>
  <c r="H43" i="1"/>
  <c r="C43" i="1"/>
  <c r="F98" i="1"/>
  <c r="F113" i="1" s="1"/>
  <c r="F118" i="1" s="1"/>
  <c r="F139" i="1" s="1"/>
  <c r="I32" i="1"/>
  <c r="I56" i="1"/>
  <c r="F66" i="1"/>
  <c r="B43" i="1"/>
  <c r="B66" i="1"/>
  <c r="D98" i="1"/>
  <c r="D113" i="1" s="1"/>
  <c r="D118" i="1" s="1"/>
  <c r="D143" i="1" s="1"/>
  <c r="B143" i="1"/>
  <c r="B139" i="1"/>
  <c r="B141" i="1" s="1"/>
  <c r="C143" i="1"/>
  <c r="C139" i="1"/>
  <c r="C141" i="1" s="1"/>
  <c r="D140" i="1" s="1"/>
  <c r="H139" i="1" l="1"/>
  <c r="J66" i="1"/>
  <c r="F143" i="1"/>
  <c r="E143" i="1"/>
  <c r="K139" i="1"/>
  <c r="J43" i="1"/>
  <c r="J143" i="1"/>
  <c r="J139" i="1"/>
  <c r="G143" i="1"/>
  <c r="K66" i="1"/>
  <c r="K43" i="1"/>
  <c r="I139" i="1"/>
  <c r="I143" i="1"/>
  <c r="D139" i="1"/>
  <c r="D141" i="1" s="1"/>
  <c r="E140" i="1" s="1"/>
  <c r="E141" i="1" s="1"/>
  <c r="F140" i="1" s="1"/>
  <c r="F141" i="1" s="1"/>
  <c r="G140" i="1" s="1"/>
  <c r="G141" i="1" s="1"/>
  <c r="H140" i="1" s="1"/>
  <c r="I66" i="1"/>
  <c r="I43" i="1"/>
  <c r="H141" i="1" l="1"/>
  <c r="I140" i="1" s="1"/>
  <c r="I141" i="1" s="1"/>
  <c r="J140" i="1" s="1"/>
  <c r="J141" i="1" s="1"/>
  <c r="K141" i="1" s="1"/>
  <c r="L140" i="1" s="1"/>
  <c r="L141" i="1" s="1"/>
  <c r="M140" i="1" s="1"/>
  <c r="M141" i="1" l="1"/>
</calcChain>
</file>

<file path=xl/sharedStrings.xml><?xml version="1.0" encoding="utf-8"?>
<sst xmlns="http://schemas.openxmlformats.org/spreadsheetml/2006/main" count="125" uniqueCount="117">
  <si>
    <t>CENTURY PACIFIC FOOD INC</t>
  </si>
  <si>
    <t>Consolidated Financial Statements</t>
  </si>
  <si>
    <t>PHP millions</t>
  </si>
  <si>
    <t>PROFIT AND LOSS STATEMENT</t>
  </si>
  <si>
    <t>Net revenues</t>
  </si>
  <si>
    <t>Cost of goods sold</t>
  </si>
  <si>
    <t>Gross profit</t>
  </si>
  <si>
    <t>Other income</t>
  </si>
  <si>
    <t>Operating expenses</t>
  </si>
  <si>
    <t>Other expenses</t>
  </si>
  <si>
    <t>Finance costs</t>
  </si>
  <si>
    <t>Income before income tax</t>
  </si>
  <si>
    <t>Income tax benefit/ (expense)</t>
  </si>
  <si>
    <t>Net income</t>
  </si>
  <si>
    <t>Note: 2013 statement of income is based on proforma financial statements, while IFRS 15 is only applied beginning 2016.</t>
  </si>
  <si>
    <t>BALANCE SHEET</t>
  </si>
  <si>
    <t>Cash and cash equivalents</t>
  </si>
  <si>
    <t>Trade and other receivables - net</t>
  </si>
  <si>
    <t>Due from related parties</t>
  </si>
  <si>
    <t>Held-to-maturity investments - current</t>
  </si>
  <si>
    <t>Inventories - net</t>
  </si>
  <si>
    <t>Biological assets</t>
  </si>
  <si>
    <t>Prepayments and other current assets - net</t>
  </si>
  <si>
    <t>Prepaid income tax</t>
  </si>
  <si>
    <t>Total current assets</t>
  </si>
  <si>
    <t>Held-to-maturity investments - noncurrent</t>
  </si>
  <si>
    <t>Property, plant and equipment - net</t>
  </si>
  <si>
    <t>Goodwill and intangible assets</t>
  </si>
  <si>
    <t>Retirement benefit asset</t>
  </si>
  <si>
    <t>Deferred tax asset</t>
  </si>
  <si>
    <t>Right-of-use assets - net</t>
  </si>
  <si>
    <t>Other noncurrent assets</t>
  </si>
  <si>
    <t>Total noncurrent assets</t>
  </si>
  <si>
    <t>TOTAL ASSETS</t>
  </si>
  <si>
    <t>Loans payable and other current interest-bearing liabilities</t>
  </si>
  <si>
    <t>Trade and other payables</t>
  </si>
  <si>
    <t>Income tax payable</t>
  </si>
  <si>
    <t>Due to related parties</t>
  </si>
  <si>
    <t>Lease liabilities - current portion</t>
  </si>
  <si>
    <t>Total current liabilities</t>
  </si>
  <si>
    <t>Long-term debt</t>
  </si>
  <si>
    <t>Retirement benefit obligation</t>
  </si>
  <si>
    <t>Lease liabilities - net of current portion</t>
  </si>
  <si>
    <t>Deferred tax liability</t>
  </si>
  <si>
    <t>Total noncurrent liabilities</t>
  </si>
  <si>
    <t>Share capital</t>
  </si>
  <si>
    <t>Share premium</t>
  </si>
  <si>
    <t>Share-based compensation reserve</t>
  </si>
  <si>
    <t>Other reserves</t>
  </si>
  <si>
    <t>Currency translation adjustment</t>
  </si>
  <si>
    <t>Retained earnings (deficit)</t>
  </si>
  <si>
    <t>Total equity</t>
  </si>
  <si>
    <t>TOTAL LIABILITIES AND SHAREHOLDERS' EQUITY</t>
  </si>
  <si>
    <t>Note: 2013 balance sheet is based on proforma financial statements.</t>
  </si>
  <si>
    <t>STATEMENT OF CASH FLOWS</t>
  </si>
  <si>
    <t>Cash flows from operating activities</t>
  </si>
  <si>
    <t>Adjustments for:</t>
  </si>
  <si>
    <t>Depreciation</t>
  </si>
  <si>
    <t>Loss on impairment of trademark</t>
  </si>
  <si>
    <t>Defined benefit cost - net</t>
  </si>
  <si>
    <t>Interest income</t>
  </si>
  <si>
    <t>Unrealized forex loss (gain) - net</t>
  </si>
  <si>
    <t>Loss (gain) on disposal of PPE and sale of scrap</t>
  </si>
  <si>
    <t>Recovery from insurance</t>
  </si>
  <si>
    <t>Revolving funds and other noncurrent deposits</t>
  </si>
  <si>
    <t>Impairment loss on trade and other receivables/ VAT</t>
  </si>
  <si>
    <t>Gain on bargain purchase</t>
  </si>
  <si>
    <t>Doubtful accounts expense/ provisions</t>
  </si>
  <si>
    <t>Reversal of impairment/writeoff of accruals</t>
  </si>
  <si>
    <t>Reversal of allowance for doubtful accounts</t>
  </si>
  <si>
    <t>Loss on inventory obsolescence</t>
  </si>
  <si>
    <t>Net movement in accrued retirement benefit</t>
  </si>
  <si>
    <t>Retirement benefit expense</t>
  </si>
  <si>
    <t>Loss on impairment of PPE</t>
  </si>
  <si>
    <t>Loss on transfer of retirement benefit obligation</t>
  </si>
  <si>
    <t>Loss on impairment of goodwill</t>
  </si>
  <si>
    <t>Share-based compensation expense</t>
  </si>
  <si>
    <t>Amortization of premiums from HTM investments</t>
  </si>
  <si>
    <t>Operating cash flows before WC changes</t>
  </si>
  <si>
    <t>Decrease (increase) in:</t>
  </si>
  <si>
    <t>Trade and other receivables</t>
  </si>
  <si>
    <t>Inventories</t>
  </si>
  <si>
    <t>Increase (decrease) in:</t>
  </si>
  <si>
    <t>Financial lease obligation</t>
  </si>
  <si>
    <t>Other noncurrent liabilities</t>
  </si>
  <si>
    <t>Exchange differences on translating operating A&amp;L</t>
  </si>
  <si>
    <t>Cash generated from operations</t>
  </si>
  <si>
    <t>Income tax paid</t>
  </si>
  <si>
    <t>Insurance proceeds received</t>
  </si>
  <si>
    <t>Interest received</t>
  </si>
  <si>
    <t>Net cash from (used in) operating activities</t>
  </si>
  <si>
    <t>Cash flows from investing activities</t>
  </si>
  <si>
    <t>Acquisition of PPE</t>
  </si>
  <si>
    <t>Acquisition of subdidiaries (net of cash acquired)</t>
  </si>
  <si>
    <t xml:space="preserve">                    -  </t>
  </si>
  <si>
    <t>Acquisition of intangible assets</t>
  </si>
  <si>
    <t>Proceeds from sale of PPE</t>
  </si>
  <si>
    <t>Decrease (increase) in other noncurrent assets</t>
  </si>
  <si>
    <t>Acquisition of HTM investments/trademark</t>
  </si>
  <si>
    <t>Interest income received</t>
  </si>
  <si>
    <t>Net cash used in investing activities</t>
  </si>
  <si>
    <t>Cash flows from financing activities</t>
  </si>
  <si>
    <t>Proceeds from issuance of share capital</t>
  </si>
  <si>
    <t>Net receipts from related parties</t>
  </si>
  <si>
    <t>Net proceeds from (repayments of) loans</t>
  </si>
  <si>
    <t>Finance costs paid</t>
  </si>
  <si>
    <t>Dividends paid</t>
  </si>
  <si>
    <t>Payment of lease liabilities</t>
  </si>
  <si>
    <t>Net cash from (used in) financing activities</t>
  </si>
  <si>
    <t>Net increase (decrease) in cash and cash equivalents</t>
  </si>
  <si>
    <t>Cash, beginning</t>
  </si>
  <si>
    <t>Cash, ending</t>
  </si>
  <si>
    <t>Free Cash Flow</t>
  </si>
  <si>
    <t>Note: 2013 statement of cash flows is based on proforma financial statements.</t>
  </si>
  <si>
    <t>Loss (gain) on disposal of property, plant and
equipment - net</t>
  </si>
  <si>
    <t>Loss (gain) on lease termination</t>
  </si>
  <si>
    <t>Contribution to plan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</si>
</sst>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0000_);_(* \(#,##0.00000\);_(* &quot;-&quot;??_);_(@_)"/>
    <numFmt numFmtId="167" formatCode="#,##0.0000"/>
    <numFmt numFmtId="168" formatCode="_(* #,##0.0_);_(* \(#,##0.0\);_(* &quot;-&quot;??_);_(@_)"/>
  </numFmts>
  <fonts count="8" x14ac:knownFonts="1">
    <font>
      <sz val="11"/>
      <color theme="1"/>
      <name val="Arial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6EC0BE"/>
        <bgColor rgb="FFFFC000"/>
      </patternFill>
    </fill>
    <fill>
      <patternFill patternType="solid">
        <fgColor rgb="FF6EC0BE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164" fontId="2" fillId="0" borderId="0" xfId="0" applyNumberFormat="1" applyFont="1" applyAlignment="1">
      <alignment horizontal="right"/>
    </xf>
    <xf numFmtId="0" fontId="4" fillId="0" borderId="0" xfId="0" applyFont="1"/>
    <xf numFmtId="165" fontId="1" fillId="0" borderId="0" xfId="0" applyNumberFormat="1" applyFont="1" applyAlignment="1">
      <alignment horizontal="right"/>
    </xf>
    <xf numFmtId="0" fontId="5" fillId="0" borderId="0" xfId="0" applyFont="1"/>
    <xf numFmtId="3" fontId="1" fillId="0" borderId="0" xfId="0" applyNumberFormat="1" applyFont="1"/>
    <xf numFmtId="1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3" fontId="2" fillId="0" borderId="0" xfId="0" applyNumberFormat="1" applyFont="1"/>
    <xf numFmtId="9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2" xfId="0" applyFont="1" applyBorder="1"/>
    <xf numFmtId="164" fontId="1" fillId="0" borderId="2" xfId="0" applyNumberFormat="1" applyFont="1" applyBorder="1" applyAlignment="1">
      <alignment horizontal="right"/>
    </xf>
    <xf numFmtId="166" fontId="1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164" fontId="1" fillId="0" borderId="0" xfId="0" applyNumberFormat="1" applyFont="1"/>
    <xf numFmtId="167" fontId="1" fillId="0" borderId="0" xfId="0" applyNumberFormat="1" applyFont="1"/>
    <xf numFmtId="0" fontId="2" fillId="2" borderId="1" xfId="0" applyFont="1" applyFill="1" applyBorder="1"/>
    <xf numFmtId="0" fontId="2" fillId="2" borderId="1" xfId="0" applyFont="1" applyFill="1" applyBorder="1" applyAlignment="1">
      <alignment horizontal="right"/>
    </xf>
    <xf numFmtId="0" fontId="1" fillId="3" borderId="0" xfId="0" applyFont="1" applyFill="1"/>
    <xf numFmtId="0" fontId="1" fillId="2" borderId="1" xfId="0" applyFont="1" applyFill="1" applyBorder="1" applyAlignment="1">
      <alignment horizontal="right"/>
    </xf>
    <xf numFmtId="164" fontId="1" fillId="0" borderId="0" xfId="1" applyNumberFormat="1" applyFont="1"/>
    <xf numFmtId="0" fontId="1" fillId="0" borderId="0" xfId="0" applyFont="1" applyAlignment="1">
      <alignment wrapText="1"/>
    </xf>
    <xf numFmtId="3" fontId="1" fillId="0" borderId="0" xfId="0" applyNumberFormat="1" applyFont="1" applyAlignment="1">
      <alignment wrapText="1"/>
    </xf>
    <xf numFmtId="165" fontId="1" fillId="0" borderId="0" xfId="2" applyNumberFormat="1" applyFont="1"/>
    <xf numFmtId="168" fontId="1" fillId="0" borderId="0" xfId="1" applyNumberFormat="1" applyFont="1"/>
    <xf numFmtId="165" fontId="1" fillId="0" borderId="0" xfId="0" applyNumberFormat="1" applyFont="1"/>
    <xf numFmtId="0" fontId="1" fillId="0" borderId="0" xfId="0" applyFont="1" applyAlignment="1">
      <alignment horizontal="left" indent="1"/>
    </xf>
    <xf numFmtId="164" fontId="1" fillId="0" borderId="0" xfId="0" applyNumberFormat="1" applyFont="1" applyAlignment="1">
      <alignment horizontal="left" indent="1"/>
    </xf>
    <xf numFmtId="1" fontId="1" fillId="0" borderId="0" xfId="0" applyNumberFormat="1" applyFont="1" applyAlignment="1">
      <alignment horizontal="left" indent="1"/>
    </xf>
    <xf numFmtId="0" fontId="0" fillId="0" borderId="0" xfId="0" applyAlignment="1">
      <alignment horizontal="left" indent="1"/>
    </xf>
    <xf numFmtId="43" fontId="1" fillId="0" borderId="0" xfId="0" applyNumberFormat="1" applyFont="1"/>
    <xf numFmtId="9" fontId="1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6EC0BE"/>
      <color rgb="FF47B9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8"/>
  <sheetViews>
    <sheetView tabSelected="1" zoomScale="86" workbookViewId="0">
      <pane xSplit="1" ySplit="6" topLeftCell="C47" activePane="bottomRight" state="frozen"/>
      <selection pane="topRight" activeCell="B1" sqref="B1"/>
      <selection pane="bottomLeft" activeCell="A7" sqref="A7"/>
      <selection pane="bottomRight" activeCell="O64" sqref="O64"/>
    </sheetView>
  </sheetViews>
  <sheetFormatPr defaultColWidth="12.58203125" defaultRowHeight="15" customHeight="1" x14ac:dyDescent="0.35"/>
  <cols>
    <col min="1" max="1" width="38.58203125" customWidth="1"/>
    <col min="2" max="2" width="7.5" bestFit="1" customWidth="1"/>
    <col min="3" max="3" width="8.5" customWidth="1"/>
    <col min="4" max="6" width="8" customWidth="1"/>
    <col min="7" max="7" width="8.83203125" customWidth="1"/>
    <col min="8" max="8" width="9.33203125" customWidth="1"/>
    <col min="9" max="9" width="8.83203125" style="1" customWidth="1"/>
    <col min="10" max="11" width="8" style="1" customWidth="1"/>
    <col min="12" max="13" width="8" customWidth="1"/>
    <col min="14" max="14" width="10.58203125" customWidth="1"/>
    <col min="15" max="26" width="8" customWidth="1"/>
  </cols>
  <sheetData>
    <row r="1" spans="1:26" ht="14.5" x14ac:dyDescent="0.35">
      <c r="A1" s="1"/>
      <c r="B1" s="1"/>
      <c r="C1" s="1"/>
      <c r="D1" s="1"/>
      <c r="E1" s="1"/>
      <c r="F1" s="1"/>
      <c r="G1" s="1"/>
      <c r="H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 x14ac:dyDescent="0.35">
      <c r="A2" s="2" t="s">
        <v>0</v>
      </c>
      <c r="B2" s="1"/>
      <c r="C2" s="1"/>
      <c r="D2" s="1"/>
      <c r="E2" s="1"/>
      <c r="F2" s="1"/>
      <c r="G2" s="1"/>
      <c r="H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 x14ac:dyDescent="0.35">
      <c r="A3" s="2" t="s">
        <v>1</v>
      </c>
      <c r="B3" s="1"/>
      <c r="C3" s="1"/>
      <c r="D3" s="1"/>
      <c r="E3" s="1"/>
      <c r="F3" s="1"/>
      <c r="G3" s="1"/>
      <c r="H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 x14ac:dyDescent="0.35">
      <c r="A4" s="2" t="s">
        <v>2</v>
      </c>
      <c r="B4" s="1"/>
      <c r="C4" s="1"/>
      <c r="D4" s="1"/>
      <c r="E4" s="1"/>
      <c r="F4" s="1"/>
      <c r="G4" s="1"/>
      <c r="H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 x14ac:dyDescent="0.35">
      <c r="A5" s="1"/>
      <c r="B5" s="1"/>
      <c r="C5" s="1"/>
      <c r="D5" s="1"/>
      <c r="E5" s="1"/>
      <c r="F5" s="1"/>
      <c r="G5" s="1"/>
      <c r="H5" s="1"/>
      <c r="L5" s="22"/>
      <c r="M5" s="2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5" x14ac:dyDescent="0.35">
      <c r="A6" s="1"/>
      <c r="B6" s="3">
        <v>2013</v>
      </c>
      <c r="C6" s="3">
        <v>2014</v>
      </c>
      <c r="D6" s="3">
        <v>2015</v>
      </c>
      <c r="E6" s="3">
        <v>2016</v>
      </c>
      <c r="F6" s="3">
        <v>2017</v>
      </c>
      <c r="G6" s="3">
        <v>2018</v>
      </c>
      <c r="H6" s="3">
        <v>2019</v>
      </c>
      <c r="I6" s="3">
        <v>2020</v>
      </c>
      <c r="J6" s="3">
        <v>2021</v>
      </c>
      <c r="K6" s="3">
        <v>2022</v>
      </c>
      <c r="L6" s="3">
        <v>2023</v>
      </c>
      <c r="M6" s="3">
        <v>2024</v>
      </c>
      <c r="N6" s="2">
        <v>2025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5" x14ac:dyDescent="0.35">
      <c r="A7" s="24" t="s">
        <v>3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5" x14ac:dyDescent="0.35">
      <c r="A8" s="1"/>
      <c r="B8" s="3"/>
      <c r="C8" s="3"/>
      <c r="D8" s="3"/>
      <c r="E8" s="3"/>
      <c r="F8" s="5"/>
      <c r="G8" s="6"/>
      <c r="H8" s="5"/>
      <c r="L8" s="32"/>
      <c r="M8" s="3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5" x14ac:dyDescent="0.35">
      <c r="A9" s="1" t="s">
        <v>4</v>
      </c>
      <c r="B9" s="6">
        <v>19023.053067000001</v>
      </c>
      <c r="C9" s="6">
        <v>20438.555007999999</v>
      </c>
      <c r="D9" s="6">
        <v>23324.528579000002</v>
      </c>
      <c r="E9" s="6">
        <v>26796</v>
      </c>
      <c r="F9" s="7">
        <v>32907</v>
      </c>
      <c r="G9" s="6">
        <v>37885</v>
      </c>
      <c r="H9" s="6">
        <v>40560</v>
      </c>
      <c r="I9" s="6">
        <f>48301741084/1000000</f>
        <v>48301.741084000001</v>
      </c>
      <c r="J9" s="6">
        <f>54710155254/1000000</f>
        <v>54710.155253999998</v>
      </c>
      <c r="K9" s="6">
        <f>62258920244/1000000</f>
        <v>62258.920244000001</v>
      </c>
      <c r="L9" s="28">
        <v>67124.343619000007</v>
      </c>
      <c r="M9" s="28">
        <v>75491.910157000006</v>
      </c>
      <c r="N9" s="28">
        <f>83295676862/1000000</f>
        <v>83295.676861999993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5" x14ac:dyDescent="0.35">
      <c r="A10" s="1" t="s">
        <v>5</v>
      </c>
      <c r="B10" s="6">
        <v>-15696.776711</v>
      </c>
      <c r="C10" s="6">
        <v>-15063.993046</v>
      </c>
      <c r="D10" s="6">
        <v>-17128.162071999999</v>
      </c>
      <c r="E10" s="6">
        <v>-19677.984326000002</v>
      </c>
      <c r="F10" s="6">
        <v>-25973</v>
      </c>
      <c r="G10" s="6">
        <v>-29738</v>
      </c>
      <c r="H10" s="6">
        <v>-30836</v>
      </c>
      <c r="I10" s="6">
        <f>-36374034421/1000000</f>
        <v>-36374.034420999997</v>
      </c>
      <c r="J10" s="6">
        <f>-41958358259/1000000</f>
        <v>-41958.358259000001</v>
      </c>
      <c r="K10" s="6">
        <f>-47885162632/1000000</f>
        <v>-47885.162632</v>
      </c>
      <c r="L10" s="28">
        <v>-50987.309427</v>
      </c>
      <c r="M10" s="28">
        <v>-55787.094215999998</v>
      </c>
      <c r="N10" s="28">
        <f>-62351285924/1000000</f>
        <v>-62351.285924000003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 x14ac:dyDescent="0.35">
      <c r="A11" s="2" t="s">
        <v>6</v>
      </c>
      <c r="B11" s="8">
        <f t="shared" ref="B11:I11" si="0">SUM(B9:B10)</f>
        <v>3326.2763560000003</v>
      </c>
      <c r="C11" s="8">
        <f t="shared" si="0"/>
        <v>5374.5619619999998</v>
      </c>
      <c r="D11" s="8">
        <f t="shared" si="0"/>
        <v>6196.3665070000025</v>
      </c>
      <c r="E11" s="8">
        <f t="shared" si="0"/>
        <v>7118.0156739999984</v>
      </c>
      <c r="F11" s="8">
        <f t="shared" si="0"/>
        <v>6934</v>
      </c>
      <c r="G11" s="8">
        <f t="shared" si="0"/>
        <v>8147</v>
      </c>
      <c r="H11" s="8">
        <f t="shared" si="0"/>
        <v>9724</v>
      </c>
      <c r="I11" s="8">
        <f t="shared" si="0"/>
        <v>11927.706663000004</v>
      </c>
      <c r="J11" s="8">
        <f t="shared" ref="J11:L11" si="1">SUM(J9:J10)</f>
        <v>12751.796994999997</v>
      </c>
      <c r="K11" s="8">
        <f t="shared" si="1"/>
        <v>14373.757612000001</v>
      </c>
      <c r="L11" s="8">
        <f t="shared" si="1"/>
        <v>16137.034192000006</v>
      </c>
      <c r="M11" s="8">
        <f t="shared" ref="M11:N11" si="2">SUM(M9:M10)</f>
        <v>19704.815941000008</v>
      </c>
      <c r="N11" s="8">
        <f t="shared" si="2"/>
        <v>20944.39093799999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5" x14ac:dyDescent="0.35">
      <c r="A12" s="1" t="s">
        <v>7</v>
      </c>
      <c r="B12" s="6">
        <v>175.816427</v>
      </c>
      <c r="C12" s="6">
        <v>190.85700700000001</v>
      </c>
      <c r="D12" s="6">
        <v>100.151771</v>
      </c>
      <c r="E12" s="6">
        <v>272.03967399999999</v>
      </c>
      <c r="F12" s="6">
        <v>428</v>
      </c>
      <c r="G12" s="6">
        <v>535.51599999999996</v>
      </c>
      <c r="H12" s="6">
        <v>536.29100000000005</v>
      </c>
      <c r="I12" s="6">
        <f>615688399/1000000</f>
        <v>615.688399</v>
      </c>
      <c r="J12" s="6">
        <f>557776763/1000000</f>
        <v>557.77676299999996</v>
      </c>
      <c r="K12" s="6">
        <f>(836353330+8498205)/1000000</f>
        <v>844.85153500000001</v>
      </c>
      <c r="L12" s="28">
        <f>(487580076.735592+78306590.264408)/1000000</f>
        <v>565.88666699999999</v>
      </c>
      <c r="M12" s="28">
        <f>((485226003+104870060))/1000000</f>
        <v>590.09606299999996</v>
      </c>
      <c r="N12" s="28">
        <f>(539917878+38104958)/1000000</f>
        <v>578.02283599999998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5" x14ac:dyDescent="0.35">
      <c r="A13" s="1" t="s">
        <v>8</v>
      </c>
      <c r="B13" s="6">
        <v>-2415.239219</v>
      </c>
      <c r="C13" s="6">
        <v>-3272.3033639999999</v>
      </c>
      <c r="D13" s="6">
        <v>-3529.0302259999999</v>
      </c>
      <c r="E13" s="6">
        <v>-3725</v>
      </c>
      <c r="F13" s="6">
        <v>-3893</v>
      </c>
      <c r="G13" s="6">
        <v>-4720</v>
      </c>
      <c r="H13" s="6">
        <v>-5333</v>
      </c>
      <c r="I13" s="6">
        <f>-6350811842/1000000</f>
        <v>-6350.8118420000001</v>
      </c>
      <c r="J13" s="6">
        <f>-7064201886/1000000</f>
        <v>-7064.2018859999998</v>
      </c>
      <c r="K13" s="6">
        <f>-8713881749/1000000</f>
        <v>-8713.8817490000001</v>
      </c>
      <c r="L13" s="6">
        <v>-9238.5800519999993</v>
      </c>
      <c r="M13" s="6">
        <v>-11710.490471999999</v>
      </c>
      <c r="N13" s="6">
        <f>-12377981454/1000000</f>
        <v>-12377.981454000001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5" x14ac:dyDescent="0.35">
      <c r="A14" s="1" t="s">
        <v>9</v>
      </c>
      <c r="B14" s="6">
        <v>-14.054392</v>
      </c>
      <c r="C14" s="6">
        <v>-39.579720000000002</v>
      </c>
      <c r="D14" s="6">
        <v>-35.942100000000003</v>
      </c>
      <c r="E14" s="6">
        <v>-51.334488999999998</v>
      </c>
      <c r="F14" s="6">
        <v>-40</v>
      </c>
      <c r="G14" s="6">
        <v>-163.69900000000001</v>
      </c>
      <c r="H14" s="6">
        <v>-519.67700000000002</v>
      </c>
      <c r="I14" s="6">
        <f>-803600697/1000000</f>
        <v>-803.60069699999997</v>
      </c>
      <c r="J14" s="6">
        <f>-380575165/1000000</f>
        <v>-380.57516500000003</v>
      </c>
      <c r="K14" s="6">
        <f>-411997405/1000000</f>
        <v>-411.99740500000001</v>
      </c>
      <c r="L14" s="6">
        <v>-454.03363200000001</v>
      </c>
      <c r="M14" s="6">
        <v>-872.98304800000005</v>
      </c>
      <c r="N14" s="6">
        <f>-453718506/1000000</f>
        <v>-453.71850599999999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 x14ac:dyDescent="0.35">
      <c r="A15" s="1" t="s">
        <v>10</v>
      </c>
      <c r="B15" s="6">
        <v>-112.45020599999999</v>
      </c>
      <c r="C15" s="6">
        <v>-15.287944</v>
      </c>
      <c r="D15" s="6">
        <v>-1.1583330000000001</v>
      </c>
      <c r="E15" s="6">
        <v>-77.42765</v>
      </c>
      <c r="F15" s="6">
        <v>-107</v>
      </c>
      <c r="G15" s="6">
        <v>-197</v>
      </c>
      <c r="H15" s="6">
        <v>-369</v>
      </c>
      <c r="I15" s="6">
        <f>-261151374/1000000</f>
        <v>-261.15137399999998</v>
      </c>
      <c r="J15" s="6">
        <f>-296882673/1000000</f>
        <v>-296.88267300000001</v>
      </c>
      <c r="K15" s="6">
        <f>-315173214/1000000</f>
        <v>-315.17321399999997</v>
      </c>
      <c r="L15" s="28">
        <v>-483.87613900000002</v>
      </c>
      <c r="M15" s="28">
        <v>-316.49801500000001</v>
      </c>
      <c r="N15" s="6">
        <f>-387153482/1000000</f>
        <v>-387.153482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5" x14ac:dyDescent="0.35">
      <c r="A16" s="2" t="s">
        <v>11</v>
      </c>
      <c r="B16" s="8">
        <f t="shared" ref="B16:I16" si="3">SUM(B11:B15)</f>
        <v>960.34896600000047</v>
      </c>
      <c r="C16" s="8">
        <f t="shared" si="3"/>
        <v>2238.2479409999992</v>
      </c>
      <c r="D16" s="8">
        <f t="shared" si="3"/>
        <v>2730.3876190000024</v>
      </c>
      <c r="E16" s="8">
        <f t="shared" si="3"/>
        <v>3536.2932089999981</v>
      </c>
      <c r="F16" s="8">
        <f t="shared" si="3"/>
        <v>3322</v>
      </c>
      <c r="G16" s="8">
        <f t="shared" si="3"/>
        <v>3601.8169999999996</v>
      </c>
      <c r="H16" s="8">
        <f t="shared" si="3"/>
        <v>4038.6139999999996</v>
      </c>
      <c r="I16" s="8">
        <f t="shared" si="3"/>
        <v>5127.8311490000051</v>
      </c>
      <c r="J16" s="8">
        <f t="shared" ref="J16:M16" si="4">SUM(J11:J15)</f>
        <v>5567.9140339999967</v>
      </c>
      <c r="K16" s="8">
        <f t="shared" si="4"/>
        <v>5777.5567790000005</v>
      </c>
      <c r="L16" s="8">
        <f t="shared" si="4"/>
        <v>6526.4310360000063</v>
      </c>
      <c r="M16" s="8">
        <f t="shared" si="4"/>
        <v>7394.9404690000092</v>
      </c>
      <c r="N16" s="8">
        <f>SUM(N11:N15)</f>
        <v>8303.56033199999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5" x14ac:dyDescent="0.35">
      <c r="A17" s="1" t="s">
        <v>12</v>
      </c>
      <c r="B17" s="6">
        <v>-216.43176199999999</v>
      </c>
      <c r="C17" s="6">
        <v>-646.65758900000003</v>
      </c>
      <c r="D17" s="6">
        <v>-796.71284100000003</v>
      </c>
      <c r="E17" s="6">
        <v>-879.83815900000002</v>
      </c>
      <c r="F17" s="6">
        <v>-770</v>
      </c>
      <c r="G17" s="6">
        <v>-768</v>
      </c>
      <c r="H17" s="6">
        <v>-890</v>
      </c>
      <c r="I17" s="6">
        <f>-1248387296/1000000</f>
        <v>-1248.3872960000001</v>
      </c>
      <c r="J17" s="6">
        <f>-894897620/1000000</f>
        <v>-894.89761999999996</v>
      </c>
      <c r="K17" s="6">
        <f>-778387954/1000000</f>
        <v>-778.38795400000004</v>
      </c>
      <c r="L17" s="28">
        <v>-947.271477</v>
      </c>
      <c r="M17" s="28">
        <v>-1057.169275</v>
      </c>
      <c r="N17" s="6">
        <f>-1237827920/1000000</f>
        <v>-1237.8279199999999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5" x14ac:dyDescent="0.35">
      <c r="A18" s="2" t="s">
        <v>13</v>
      </c>
      <c r="B18" s="8">
        <f t="shared" ref="B18:I18" si="5">SUM(B16:B17)</f>
        <v>743.91720400000054</v>
      </c>
      <c r="C18" s="8">
        <f t="shared" si="5"/>
        <v>1591.5903519999993</v>
      </c>
      <c r="D18" s="8">
        <f t="shared" si="5"/>
        <v>1933.6747780000023</v>
      </c>
      <c r="E18" s="8">
        <f t="shared" si="5"/>
        <v>2656.4550499999982</v>
      </c>
      <c r="F18" s="8">
        <f t="shared" si="5"/>
        <v>2552</v>
      </c>
      <c r="G18" s="8">
        <f t="shared" si="5"/>
        <v>2833.8169999999996</v>
      </c>
      <c r="H18" s="8">
        <f t="shared" si="5"/>
        <v>3148.6139999999996</v>
      </c>
      <c r="I18" s="8">
        <f t="shared" si="5"/>
        <v>3879.4438530000052</v>
      </c>
      <c r="J18" s="8">
        <f t="shared" ref="J18:N18" si="6">SUM(J16:J17)</f>
        <v>4673.016413999997</v>
      </c>
      <c r="K18" s="8">
        <f t="shared" si="6"/>
        <v>4999.1688250000007</v>
      </c>
      <c r="L18" s="8">
        <f t="shared" si="6"/>
        <v>5579.1595590000061</v>
      </c>
      <c r="M18" s="8">
        <f t="shared" si="6"/>
        <v>6337.771194000009</v>
      </c>
      <c r="N18" s="8">
        <f t="shared" si="6"/>
        <v>7065.7324119999903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5" x14ac:dyDescent="0.35">
      <c r="A19" s="1"/>
      <c r="B19" s="5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5" x14ac:dyDescent="0.35">
      <c r="A20" s="11" t="s">
        <v>14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35">
      <c r="A21" s="1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5">
      <c r="A22" s="24" t="s">
        <v>15</v>
      </c>
      <c r="B22" s="25"/>
      <c r="C22" s="25"/>
      <c r="D22" s="25"/>
      <c r="E22" s="25"/>
      <c r="F22" s="25"/>
      <c r="G22" s="25"/>
      <c r="H22" s="25"/>
      <c r="I22" s="25"/>
      <c r="J22" s="26"/>
      <c r="K22" s="26"/>
      <c r="L22" s="26"/>
      <c r="M22" s="26"/>
      <c r="N22" s="26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5">
      <c r="A23" s="1"/>
      <c r="B23" s="5"/>
      <c r="C23" s="5"/>
      <c r="D23" s="5"/>
      <c r="E23" s="5"/>
      <c r="F23" s="5"/>
      <c r="G23" s="5"/>
      <c r="H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5">
      <c r="A24" s="1" t="s">
        <v>16</v>
      </c>
      <c r="B24" s="6">
        <v>804.39473299999997</v>
      </c>
      <c r="C24" s="6">
        <v>1264.2098960000001</v>
      </c>
      <c r="D24" s="6">
        <v>722.16434300000003</v>
      </c>
      <c r="E24" s="6">
        <v>695.62700600000005</v>
      </c>
      <c r="F24" s="7">
        <v>1548.56</v>
      </c>
      <c r="G24" s="6">
        <v>1676</v>
      </c>
      <c r="H24" s="6">
        <v>1607.8440000000001</v>
      </c>
      <c r="I24" s="12">
        <f>1229381273/1000000</f>
        <v>1229.381273</v>
      </c>
      <c r="J24" s="12">
        <f>1728308358/1000000</f>
        <v>1728.308358</v>
      </c>
      <c r="K24" s="12">
        <f>2149448030/1000000</f>
        <v>2149.44803</v>
      </c>
      <c r="L24" s="28">
        <v>5050.017194</v>
      </c>
      <c r="M24" s="28">
        <v>3227.6062729999999</v>
      </c>
      <c r="N24" s="12">
        <v>2884.5412889999998</v>
      </c>
      <c r="O24" s="1"/>
      <c r="P24" s="38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5">
      <c r="A25" s="1" t="s">
        <v>17</v>
      </c>
      <c r="B25" s="6">
        <v>2330.8916199999999</v>
      </c>
      <c r="C25" s="6">
        <v>2561.7316489999998</v>
      </c>
      <c r="D25" s="6">
        <v>3592.691726</v>
      </c>
      <c r="E25" s="6">
        <v>3954.5072650000002</v>
      </c>
      <c r="F25" s="7">
        <v>5329.1480000000001</v>
      </c>
      <c r="G25" s="6">
        <v>7076</v>
      </c>
      <c r="H25" s="6">
        <v>7000.5280000000002</v>
      </c>
      <c r="I25" s="12">
        <f>6913305061/1000000</f>
        <v>6913.305061</v>
      </c>
      <c r="J25" s="12">
        <f>7905701602/1000000</f>
        <v>7905.7016020000001</v>
      </c>
      <c r="K25" s="12">
        <f>8771584426/1000000</f>
        <v>8771.5844259999994</v>
      </c>
      <c r="L25" s="28">
        <v>9386.6546909999997</v>
      </c>
      <c r="M25" s="28">
        <v>10718.133404</v>
      </c>
      <c r="N25" s="12">
        <v>13378.061156</v>
      </c>
      <c r="O25" s="22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5">
      <c r="A26" s="1" t="s">
        <v>20</v>
      </c>
      <c r="B26" s="6">
        <v>3714.2291599999999</v>
      </c>
      <c r="C26" s="6">
        <v>5194.2053919999998</v>
      </c>
      <c r="D26" s="6">
        <v>5925.978924</v>
      </c>
      <c r="E26" s="6">
        <v>7528.8247810000003</v>
      </c>
      <c r="F26" s="7">
        <v>6995.1689999999999</v>
      </c>
      <c r="G26" s="6">
        <v>11656</v>
      </c>
      <c r="H26" s="6">
        <v>11781.871999999999</v>
      </c>
      <c r="I26" s="12">
        <f>12972572720/1000000</f>
        <v>12972.57272</v>
      </c>
      <c r="J26" s="12">
        <f>14112400431/1000000</f>
        <v>14112.400431</v>
      </c>
      <c r="K26" s="12">
        <f>17728873867/1000000</f>
        <v>17728.873866999998</v>
      </c>
      <c r="L26" s="28">
        <v>16901.959562</v>
      </c>
      <c r="M26" s="28">
        <v>18593.752925000001</v>
      </c>
      <c r="N26" s="12">
        <v>21251.678938000001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5">
      <c r="A27" s="1" t="s">
        <v>18</v>
      </c>
      <c r="B27" s="6">
        <v>0</v>
      </c>
      <c r="C27" s="6">
        <v>212.65675400000001</v>
      </c>
      <c r="D27" s="6">
        <v>41.369475000000001</v>
      </c>
      <c r="E27" s="6">
        <v>91.119637999999995</v>
      </c>
      <c r="F27" s="6">
        <v>185.76</v>
      </c>
      <c r="G27" s="5">
        <v>123</v>
      </c>
      <c r="H27" s="13">
        <v>261.589</v>
      </c>
      <c r="I27" s="12">
        <f>280788885/1000000</f>
        <v>280.78888499999999</v>
      </c>
      <c r="J27" s="12">
        <f>119485746 /1000000</f>
        <v>119.48574600000001</v>
      </c>
      <c r="K27" s="12">
        <f>197448146/1000000</f>
        <v>197.44814600000001</v>
      </c>
      <c r="L27" s="28">
        <v>258.634411</v>
      </c>
      <c r="M27" s="28">
        <v>249.57596000000001</v>
      </c>
      <c r="N27" s="12">
        <v>181.18767700000001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5">
      <c r="A28" s="1" t="s">
        <v>22</v>
      </c>
      <c r="B28" s="6">
        <v>176.74934500000001</v>
      </c>
      <c r="C28" s="6">
        <v>118.611442</v>
      </c>
      <c r="D28" s="6">
        <v>218.68364700000001</v>
      </c>
      <c r="E28" s="6">
        <v>439.78576600000002</v>
      </c>
      <c r="F28" s="7">
        <v>476.66899999999998</v>
      </c>
      <c r="G28" s="6">
        <v>467</v>
      </c>
      <c r="H28" s="6">
        <v>829.60900000000004</v>
      </c>
      <c r="I28" s="12">
        <f>2511700094/1000000</f>
        <v>2511.7000939999998</v>
      </c>
      <c r="J28" s="12">
        <f>2619774907 /1000000</f>
        <v>2619.774907</v>
      </c>
      <c r="K28" s="12">
        <f>2802218295/1000000</f>
        <v>2802.2182950000001</v>
      </c>
      <c r="L28" s="28">
        <v>2878.9911499999998</v>
      </c>
      <c r="M28" s="28">
        <v>3195.9537839999998</v>
      </c>
      <c r="N28" s="12">
        <f>5336.38479</f>
        <v>5336.3847900000001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hidden="1" customHeight="1" x14ac:dyDescent="0.35">
      <c r="A29" s="1" t="s">
        <v>19</v>
      </c>
      <c r="B29" s="6">
        <v>0</v>
      </c>
      <c r="C29" s="6">
        <v>152.43580299999999</v>
      </c>
      <c r="D29" s="6">
        <v>14.686601</v>
      </c>
      <c r="E29" s="6">
        <v>12.890266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hidden="1" customHeight="1" x14ac:dyDescent="0.35">
      <c r="A30" s="1" t="s">
        <v>21</v>
      </c>
      <c r="B30" s="6">
        <v>0</v>
      </c>
      <c r="C30" s="6">
        <v>37.478189</v>
      </c>
      <c r="D30" s="6">
        <v>31.429134999999999</v>
      </c>
      <c r="E30" s="6">
        <v>34.817782000000001</v>
      </c>
      <c r="F30" s="7">
        <v>22.72</v>
      </c>
      <c r="G30" s="6">
        <v>43</v>
      </c>
      <c r="H30" s="6">
        <v>33.380000000000003</v>
      </c>
      <c r="I30" s="12">
        <f>65726630/1000000</f>
        <v>65.72663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hidden="1" customHeight="1" x14ac:dyDescent="0.35">
      <c r="A31" s="1" t="s">
        <v>23</v>
      </c>
      <c r="B31" s="6">
        <v>0</v>
      </c>
      <c r="C31" s="6">
        <v>0</v>
      </c>
      <c r="D31" s="6">
        <v>0</v>
      </c>
      <c r="E31" s="6">
        <v>0</v>
      </c>
      <c r="F31" s="7">
        <v>125.956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5">
      <c r="A32" s="2" t="s">
        <v>24</v>
      </c>
      <c r="B32" s="8">
        <f t="shared" ref="B32:N32" si="7">SUM(B24:B31)</f>
        <v>7026.2648580000005</v>
      </c>
      <c r="C32" s="8">
        <f t="shared" si="7"/>
        <v>9541.3291249999984</v>
      </c>
      <c r="D32" s="8">
        <f t="shared" si="7"/>
        <v>10547.003850999999</v>
      </c>
      <c r="E32" s="8">
        <f t="shared" si="7"/>
        <v>12757.572504000002</v>
      </c>
      <c r="F32" s="8">
        <f t="shared" si="7"/>
        <v>14683.982</v>
      </c>
      <c r="G32" s="8">
        <f t="shared" si="7"/>
        <v>21041</v>
      </c>
      <c r="H32" s="8">
        <f t="shared" si="7"/>
        <v>21514.822</v>
      </c>
      <c r="I32" s="15">
        <f t="shared" si="7"/>
        <v>23973.474663000005</v>
      </c>
      <c r="J32" s="15">
        <f t="shared" si="7"/>
        <v>26485.671043999995</v>
      </c>
      <c r="K32" s="15">
        <f t="shared" si="7"/>
        <v>31649.572763999993</v>
      </c>
      <c r="L32" s="15">
        <f t="shared" si="7"/>
        <v>34476.257008</v>
      </c>
      <c r="M32" s="15">
        <f t="shared" si="7"/>
        <v>35985.022345999998</v>
      </c>
      <c r="N32" s="15">
        <f t="shared" si="7"/>
        <v>43031.85385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5">
      <c r="A33" s="1"/>
      <c r="B33" s="6"/>
      <c r="C33" s="6"/>
      <c r="D33" s="6"/>
      <c r="E33" s="6"/>
      <c r="F33" s="5"/>
      <c r="G33" s="5"/>
      <c r="H33" s="5"/>
      <c r="L33" s="9"/>
      <c r="M33" s="9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35">
      <c r="A34" s="1" t="s">
        <v>26</v>
      </c>
      <c r="B34" s="6">
        <v>1046.775177</v>
      </c>
      <c r="C34" s="6">
        <v>1421.3690200000001</v>
      </c>
      <c r="D34" s="6">
        <v>3133.942196</v>
      </c>
      <c r="E34" s="6">
        <v>3945.4253480000002</v>
      </c>
      <c r="F34" s="6">
        <v>4935.8114219999998</v>
      </c>
      <c r="G34" s="6">
        <v>5458.0690000000004</v>
      </c>
      <c r="H34" s="6">
        <v>6414.5429999999997</v>
      </c>
      <c r="I34" s="12">
        <f>7290756893/1000000</f>
        <v>7290.7568929999998</v>
      </c>
      <c r="J34" s="12">
        <f>8574285847/1000000</f>
        <v>8574.2858469999992</v>
      </c>
      <c r="K34" s="12">
        <f>8793816459/1000000</f>
        <v>8793.8164589999997</v>
      </c>
      <c r="L34" s="28">
        <v>8980.2735090000006</v>
      </c>
      <c r="M34" s="28">
        <v>10023.48301</v>
      </c>
      <c r="N34" s="12">
        <f>12387.312903</f>
        <v>12387.312903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35">
      <c r="A35" s="1" t="s">
        <v>27</v>
      </c>
      <c r="B35" s="6">
        <v>40</v>
      </c>
      <c r="C35" s="6">
        <v>40</v>
      </c>
      <c r="D35" s="6">
        <v>2955.3251989999999</v>
      </c>
      <c r="E35" s="6">
        <v>3053</v>
      </c>
      <c r="F35" s="6">
        <v>3584</v>
      </c>
      <c r="G35" s="6">
        <v>3525</v>
      </c>
      <c r="H35" s="6">
        <v>3504.4920000000002</v>
      </c>
      <c r="I35" s="12">
        <v>3448.2766119999997</v>
      </c>
      <c r="J35" s="12">
        <v>3850.0252579999997</v>
      </c>
      <c r="K35" s="12">
        <v>5548.1647130000001</v>
      </c>
      <c r="L35" s="12">
        <v>5526.6488730000001</v>
      </c>
      <c r="M35" s="12">
        <v>6010.2230280000003</v>
      </c>
      <c r="N35" s="12">
        <f>6264.805335</f>
        <v>6264.805335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35">
      <c r="A36" s="1" t="s">
        <v>30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705</v>
      </c>
      <c r="I36" s="12">
        <f>678300084/1000000</f>
        <v>678.30008399999997</v>
      </c>
      <c r="J36" s="12">
        <f xml:space="preserve"> 1298679221/1000000</f>
        <v>1298.6792210000001</v>
      </c>
      <c r="K36" s="12">
        <f>1391652591/1000000</f>
        <v>1391.652591</v>
      </c>
      <c r="L36" s="28">
        <v>1520.4433759999999</v>
      </c>
      <c r="M36" s="28">
        <v>1705.105397</v>
      </c>
      <c r="N36" s="28">
        <v>1502.3248269999999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35">
      <c r="A37" s="1" t="s">
        <v>29</v>
      </c>
      <c r="B37" s="6">
        <v>21.747987999999999</v>
      </c>
      <c r="C37" s="6">
        <v>56.683629000000003</v>
      </c>
      <c r="D37" s="6">
        <v>81.725977</v>
      </c>
      <c r="E37" s="6">
        <v>118.001892</v>
      </c>
      <c r="F37" s="6">
        <v>95.25</v>
      </c>
      <c r="G37" s="6">
        <v>219.09399999999999</v>
      </c>
      <c r="H37" s="6">
        <v>359.68099999999998</v>
      </c>
      <c r="I37" s="12">
        <f>752107229/1000000</f>
        <v>752.10722899999996</v>
      </c>
      <c r="J37" s="12">
        <f>540950655/1000000</f>
        <v>540.95065499999998</v>
      </c>
      <c r="K37" s="12">
        <f>718562929/1000000</f>
        <v>718.56292900000005</v>
      </c>
      <c r="L37" s="28">
        <v>878.29136200000005</v>
      </c>
      <c r="M37" s="28">
        <v>1326.4507060000001</v>
      </c>
      <c r="N37" s="28">
        <v>1373.7857739999999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35">
      <c r="A38" s="1" t="s">
        <v>28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f>7128419/1000000</f>
        <v>7.1284190000000001</v>
      </c>
      <c r="L38" s="28">
        <v>11.036687000000001</v>
      </c>
      <c r="M38" s="28">
        <v>16.647808000000001</v>
      </c>
      <c r="N38" s="28">
        <v>29.606822000000001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5">
      <c r="A39" s="1" t="s">
        <v>31</v>
      </c>
      <c r="B39" s="6">
        <v>23.856636000000002</v>
      </c>
      <c r="C39" s="6">
        <v>101.112707</v>
      </c>
      <c r="D39" s="6">
        <v>50.842436999999997</v>
      </c>
      <c r="E39" s="6">
        <v>57.435661000000003</v>
      </c>
      <c r="F39" s="6">
        <v>59.924999999999997</v>
      </c>
      <c r="G39" s="6">
        <v>92.475999999999999</v>
      </c>
      <c r="H39" s="6">
        <f>90</f>
        <v>90</v>
      </c>
      <c r="I39" s="12">
        <f>133450144/1000000</f>
        <v>133.45014399999999</v>
      </c>
      <c r="J39" s="12">
        <f>130020844/1000000</f>
        <v>130.02084400000001</v>
      </c>
      <c r="K39" s="28">
        <f>224893319/1000000</f>
        <v>224.89331899999999</v>
      </c>
      <c r="L39" s="28">
        <v>149.143486</v>
      </c>
      <c r="M39" s="28">
        <v>174.29516799999999</v>
      </c>
      <c r="N39" s="28">
        <v>385.97387800000001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hidden="1" customHeight="1" x14ac:dyDescent="0.35">
      <c r="A40" s="1" t="s">
        <v>25</v>
      </c>
      <c r="B40" s="6">
        <v>0</v>
      </c>
      <c r="C40" s="6">
        <v>28.230588000000001</v>
      </c>
      <c r="D40" s="6">
        <v>13.108859000000001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35">
      <c r="A41" s="2" t="s">
        <v>32</v>
      </c>
      <c r="B41" s="8">
        <f>SUM(B34:B40)</f>
        <v>1132.379801</v>
      </c>
      <c r="C41" s="8">
        <f t="shared" ref="C41:N41" si="8">SUM(C34:C40)</f>
        <v>1647.3959440000001</v>
      </c>
      <c r="D41" s="8">
        <f t="shared" si="8"/>
        <v>6234.9446680000001</v>
      </c>
      <c r="E41" s="8">
        <f t="shared" si="8"/>
        <v>7173.8629010000013</v>
      </c>
      <c r="F41" s="8">
        <f t="shared" si="8"/>
        <v>8674.9864219999981</v>
      </c>
      <c r="G41" s="8">
        <f t="shared" si="8"/>
        <v>9294.6389999999992</v>
      </c>
      <c r="H41" s="8">
        <f t="shared" si="8"/>
        <v>11073.716</v>
      </c>
      <c r="I41" s="8">
        <f t="shared" si="8"/>
        <v>12302.890961999999</v>
      </c>
      <c r="J41" s="8">
        <f t="shared" si="8"/>
        <v>14393.961825</v>
      </c>
      <c r="K41" s="8">
        <f t="shared" si="8"/>
        <v>16684.218430000001</v>
      </c>
      <c r="L41" s="8">
        <f t="shared" si="8"/>
        <v>17065.837293</v>
      </c>
      <c r="M41" s="8">
        <f t="shared" si="8"/>
        <v>19256.205117000001</v>
      </c>
      <c r="N41" s="8">
        <f t="shared" si="8"/>
        <v>21943.809539000002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35">
      <c r="A42" s="1"/>
      <c r="B42" s="6"/>
      <c r="C42" s="6"/>
      <c r="D42" s="6"/>
      <c r="E42" s="6"/>
      <c r="F42" s="5"/>
      <c r="G42" s="5"/>
      <c r="H42" s="5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35">
      <c r="A43" s="2" t="s">
        <v>33</v>
      </c>
      <c r="B43" s="8">
        <f t="shared" ref="B43:N43" si="9">B32+B41</f>
        <v>8158.6446590000005</v>
      </c>
      <c r="C43" s="8">
        <f t="shared" si="9"/>
        <v>11188.725068999998</v>
      </c>
      <c r="D43" s="8">
        <f t="shared" si="9"/>
        <v>16781.948518999998</v>
      </c>
      <c r="E43" s="8">
        <f t="shared" si="9"/>
        <v>19931.435405000004</v>
      </c>
      <c r="F43" s="8">
        <f t="shared" si="9"/>
        <v>23358.968421999998</v>
      </c>
      <c r="G43" s="8">
        <f t="shared" si="9"/>
        <v>30335.638999999999</v>
      </c>
      <c r="H43" s="8">
        <f t="shared" si="9"/>
        <v>32588.538</v>
      </c>
      <c r="I43" s="8">
        <f t="shared" si="9"/>
        <v>36276.365625000006</v>
      </c>
      <c r="J43" s="8">
        <f t="shared" si="9"/>
        <v>40879.632868999994</v>
      </c>
      <c r="K43" s="8">
        <f t="shared" si="9"/>
        <v>48333.79119399999</v>
      </c>
      <c r="L43" s="8">
        <f t="shared" si="9"/>
        <v>51542.094301000005</v>
      </c>
      <c r="M43" s="8">
        <f t="shared" si="9"/>
        <v>55241.227463000003</v>
      </c>
      <c r="N43" s="8">
        <f t="shared" si="9"/>
        <v>64975.663389000001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35">
      <c r="A44" s="1"/>
      <c r="B44" s="6"/>
      <c r="C44" s="6"/>
      <c r="D44" s="16"/>
      <c r="E44" s="16"/>
      <c r="F44" s="5"/>
      <c r="G44" s="5"/>
      <c r="H44" s="5"/>
      <c r="L44" s="9"/>
      <c r="M44" s="9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35">
      <c r="A45" s="1" t="s">
        <v>34</v>
      </c>
      <c r="B45" s="6">
        <v>2717.3000019999999</v>
      </c>
      <c r="C45" s="6">
        <v>0</v>
      </c>
      <c r="D45" s="6">
        <v>2250</v>
      </c>
      <c r="E45" s="6">
        <v>670.5</v>
      </c>
      <c r="F45" s="6">
        <v>2088.5</v>
      </c>
      <c r="G45" s="6">
        <v>3209.5</v>
      </c>
      <c r="H45" s="6">
        <v>2433.509</v>
      </c>
      <c r="I45" s="12">
        <f>3533466680/1000000</f>
        <v>3533.46668</v>
      </c>
      <c r="J45" s="12">
        <f>(2800000000+9764285)/1000000</f>
        <v>2809.7642850000002</v>
      </c>
      <c r="K45" s="12">
        <f>(4640000000+9390325)/1000000</f>
        <v>4649.3903250000003</v>
      </c>
      <c r="L45" s="12">
        <f>(2870000000+7360791)/1000000</f>
        <v>2877.3607910000001</v>
      </c>
      <c r="M45" s="12">
        <f>(200000000+24076203)/1000000</f>
        <v>224.07620299999999</v>
      </c>
      <c r="N45" s="12">
        <f>(4806970000+23747808)/1000000</f>
        <v>4830.7178080000003</v>
      </c>
      <c r="O45" s="39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35">
      <c r="A46" s="1" t="s">
        <v>35</v>
      </c>
      <c r="B46" s="6">
        <v>2535.4918579999999</v>
      </c>
      <c r="C46" s="6">
        <v>4099.492499</v>
      </c>
      <c r="D46" s="6">
        <v>3863.9702069999998</v>
      </c>
      <c r="E46" s="6">
        <v>4729.8662560000002</v>
      </c>
      <c r="F46" s="6">
        <v>5031.47</v>
      </c>
      <c r="G46" s="6">
        <v>7007.1490000000003</v>
      </c>
      <c r="H46" s="6">
        <f>6832.729</f>
        <v>6832.7290000000003</v>
      </c>
      <c r="I46" s="12">
        <f>9670565636/1000000</f>
        <v>9670.5656359999994</v>
      </c>
      <c r="J46" s="12">
        <f>9104641236 /1000000</f>
        <v>9104.6412359999995</v>
      </c>
      <c r="K46" s="12">
        <f>9797085024/1000000</f>
        <v>9797.085024</v>
      </c>
      <c r="L46" s="12">
        <v>10452.242571999999</v>
      </c>
      <c r="M46" s="12">
        <v>13786.983036</v>
      </c>
      <c r="N46" s="12">
        <v>15933.874621000001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35">
      <c r="A47" s="1" t="s">
        <v>36</v>
      </c>
      <c r="B47" s="6">
        <v>51.835543999999999</v>
      </c>
      <c r="C47" s="6">
        <v>128.48958200000001</v>
      </c>
      <c r="D47" s="6">
        <v>146.53336300000001</v>
      </c>
      <c r="E47" s="6">
        <v>148.63128800000001</v>
      </c>
      <c r="F47" s="6">
        <v>0</v>
      </c>
      <c r="G47" s="6">
        <v>98.64</v>
      </c>
      <c r="H47" s="6">
        <v>148.43899999999999</v>
      </c>
      <c r="I47" s="12">
        <f>194877487/1000000</f>
        <v>194.877487</v>
      </c>
      <c r="J47" s="12">
        <f>89626028 /1000000</f>
        <v>89.626028000000005</v>
      </c>
      <c r="K47" s="12">
        <f>102714783/1000000</f>
        <v>102.714783</v>
      </c>
      <c r="L47" s="12">
        <v>143.50262900000001</v>
      </c>
      <c r="M47" s="12">
        <v>168.58258000000001</v>
      </c>
      <c r="N47" s="12">
        <v>187.51631399999999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35">
      <c r="A48" s="1" t="s">
        <v>37</v>
      </c>
      <c r="B48" s="6">
        <v>0</v>
      </c>
      <c r="C48" s="6">
        <v>286.07480500000003</v>
      </c>
      <c r="D48" s="6">
        <v>13.979191999999999</v>
      </c>
      <c r="E48" s="6">
        <v>89.994184000000004</v>
      </c>
      <c r="F48" s="6">
        <v>21.814</v>
      </c>
      <c r="G48" s="6">
        <v>10.581</v>
      </c>
      <c r="H48" s="6">
        <v>19.706</v>
      </c>
      <c r="I48" s="12">
        <f>75894675/1000000</f>
        <v>75.894675000000007</v>
      </c>
      <c r="J48" s="12">
        <f>84941137 /1000000</f>
        <v>84.941136999999998</v>
      </c>
      <c r="K48" s="12">
        <f>25918837/1000000</f>
        <v>25.918837</v>
      </c>
      <c r="L48" s="12">
        <v>30.545974999999999</v>
      </c>
      <c r="M48" s="12">
        <v>40.135877999999998</v>
      </c>
      <c r="N48" s="12">
        <v>65.075239999999994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35">
      <c r="A49" s="1" t="s">
        <v>38</v>
      </c>
      <c r="B49" s="6">
        <v>0</v>
      </c>
      <c r="C49" s="6">
        <v>0</v>
      </c>
      <c r="D49" s="6">
        <v>0</v>
      </c>
      <c r="E49" s="6">
        <v>0</v>
      </c>
      <c r="F49" s="6">
        <v>0</v>
      </c>
      <c r="G49" s="6">
        <v>26.779</v>
      </c>
      <c r="H49" s="6">
        <v>269.08199999999999</v>
      </c>
      <c r="I49" s="12">
        <f>271207134/1000000</f>
        <v>271.207134</v>
      </c>
      <c r="J49" s="12">
        <f>247628625/1000000</f>
        <v>247.628625</v>
      </c>
      <c r="K49" s="12">
        <f>293030338/1000000</f>
        <v>293.03033799999997</v>
      </c>
      <c r="L49" s="12">
        <v>297.53612800000002</v>
      </c>
      <c r="M49" s="12">
        <v>358.56328300000001</v>
      </c>
      <c r="N49" s="12">
        <v>403.26126599999998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35">
      <c r="A50" s="2" t="s">
        <v>39</v>
      </c>
      <c r="B50" s="8">
        <f t="shared" ref="B50:I50" si="10">SUM(B45:B49)</f>
        <v>5304.6274039999989</v>
      </c>
      <c r="C50" s="8">
        <f t="shared" si="10"/>
        <v>4514.0568860000003</v>
      </c>
      <c r="D50" s="8">
        <f t="shared" si="10"/>
        <v>6274.4827620000005</v>
      </c>
      <c r="E50" s="8">
        <f t="shared" si="10"/>
        <v>5638.991728</v>
      </c>
      <c r="F50" s="8">
        <f t="shared" si="10"/>
        <v>7141.7840000000006</v>
      </c>
      <c r="G50" s="8">
        <f t="shared" si="10"/>
        <v>10352.649000000001</v>
      </c>
      <c r="H50" s="8">
        <f t="shared" si="10"/>
        <v>9703.465000000002</v>
      </c>
      <c r="I50" s="8">
        <f t="shared" si="10"/>
        <v>13746.011611999998</v>
      </c>
      <c r="J50" s="8">
        <f t="shared" ref="J50:L50" si="11">SUM(J45:J49)</f>
        <v>12336.601311</v>
      </c>
      <c r="K50" s="8">
        <f t="shared" si="11"/>
        <v>14868.139306999999</v>
      </c>
      <c r="L50" s="8">
        <f t="shared" si="11"/>
        <v>13801.188094999998</v>
      </c>
      <c r="M50" s="8">
        <f t="shared" ref="M50:N50" si="12">SUM(M45:M49)</f>
        <v>14578.340979999999</v>
      </c>
      <c r="N50" s="8">
        <f t="shared" si="12"/>
        <v>21420.445249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35">
      <c r="A51" s="1"/>
      <c r="B51" s="6"/>
      <c r="C51" s="6"/>
      <c r="D51" s="6"/>
      <c r="E51" s="6"/>
      <c r="F51" s="5"/>
      <c r="G51" s="5"/>
      <c r="H51" s="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35">
      <c r="A52" s="1" t="s">
        <v>40</v>
      </c>
      <c r="B52" s="6">
        <v>0</v>
      </c>
      <c r="C52" s="6">
        <v>0</v>
      </c>
      <c r="D52" s="6">
        <v>0</v>
      </c>
      <c r="E52" s="6">
        <v>1633.5</v>
      </c>
      <c r="F52" s="6">
        <v>1619.5</v>
      </c>
      <c r="G52" s="6">
        <f>3103</f>
        <v>3103</v>
      </c>
      <c r="H52" s="6">
        <f>3086.5</f>
        <v>3086.5</v>
      </c>
      <c r="I52" s="6">
        <v>0</v>
      </c>
      <c r="J52" s="12">
        <f>1982127068 /1000000</f>
        <v>1982.127068</v>
      </c>
      <c r="K52" s="12">
        <f>3164823670/1000000</f>
        <v>3164.8236700000002</v>
      </c>
      <c r="L52" s="28">
        <v>3156.9825179999998</v>
      </c>
      <c r="M52" s="28">
        <v>3099.7624110000002</v>
      </c>
      <c r="N52" s="28">
        <v>3076.014604</v>
      </c>
      <c r="O52" s="39">
        <f>N52/M52-1</f>
        <v>-7.661170067656542E-3</v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35">
      <c r="A53" s="1" t="s">
        <v>41</v>
      </c>
      <c r="B53" s="6">
        <v>13.948453000000001</v>
      </c>
      <c r="C53" s="6">
        <v>93.870878000000005</v>
      </c>
      <c r="D53" s="6">
        <v>157.039771</v>
      </c>
      <c r="E53" s="6">
        <v>118.327684</v>
      </c>
      <c r="F53" s="6">
        <v>107.5</v>
      </c>
      <c r="G53" s="6">
        <v>78.278000000000006</v>
      </c>
      <c r="H53" s="6">
        <v>160</v>
      </c>
      <c r="I53" s="12">
        <f>618902329/1000000</f>
        <v>618.90232900000001</v>
      </c>
      <c r="J53" s="12">
        <f>508776526 /1000000</f>
        <v>508.77652599999999</v>
      </c>
      <c r="K53" s="12">
        <f>272878497/1000000</f>
        <v>272.87849699999998</v>
      </c>
      <c r="L53" s="28">
        <v>330.43848300000002</v>
      </c>
      <c r="M53" s="28">
        <v>183.16104200000001</v>
      </c>
      <c r="N53" s="28">
        <v>133.20370800000001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35">
      <c r="A54" s="1" t="s">
        <v>42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v>78.802000000000007</v>
      </c>
      <c r="H54" s="6">
        <v>484.10300000000001</v>
      </c>
      <c r="I54" s="12">
        <f>465842247/1000000</f>
        <v>465.84224699999999</v>
      </c>
      <c r="J54" s="12">
        <f>1164210050/1000000</f>
        <v>1164.2100499999999</v>
      </c>
      <c r="K54" s="12">
        <f>1248956896/1000000</f>
        <v>1248.9568959999999</v>
      </c>
      <c r="L54" s="28">
        <v>1402.95584816516</v>
      </c>
      <c r="M54" s="28">
        <v>1566.1731970000001</v>
      </c>
      <c r="N54" s="28">
        <v>1356.5305080000001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hidden="1" customHeight="1" x14ac:dyDescent="0.35">
      <c r="A55" s="1" t="s">
        <v>43</v>
      </c>
      <c r="B55" s="6">
        <v>1.418347</v>
      </c>
      <c r="C55" s="6">
        <v>0.46002199999999999</v>
      </c>
      <c r="D55" s="6">
        <v>3.594077</v>
      </c>
      <c r="E55" s="6">
        <v>2.5476679999999998</v>
      </c>
      <c r="F55" s="6">
        <v>7.556</v>
      </c>
      <c r="G55" s="6">
        <v>0</v>
      </c>
      <c r="H55" s="13">
        <f>0.36</f>
        <v>0.36</v>
      </c>
      <c r="I55" s="12">
        <f>9398845/1000000</f>
        <v>9.3988449999999997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35">
      <c r="A56" s="2" t="s">
        <v>44</v>
      </c>
      <c r="B56" s="8">
        <f t="shared" ref="B56:I56" si="13">SUM(B52:B55)</f>
        <v>15.366800000000001</v>
      </c>
      <c r="C56" s="8">
        <f t="shared" si="13"/>
        <v>94.3309</v>
      </c>
      <c r="D56" s="8">
        <f t="shared" si="13"/>
        <v>160.633848</v>
      </c>
      <c r="E56" s="8">
        <f t="shared" si="13"/>
        <v>1754.375352</v>
      </c>
      <c r="F56" s="8">
        <f t="shared" si="13"/>
        <v>1734.556</v>
      </c>
      <c r="G56" s="8">
        <f t="shared" si="13"/>
        <v>3260.08</v>
      </c>
      <c r="H56" s="8">
        <f t="shared" si="13"/>
        <v>3730.9630000000002</v>
      </c>
      <c r="I56" s="8">
        <f t="shared" si="13"/>
        <v>1094.143421</v>
      </c>
      <c r="J56" s="8">
        <f>SUM(J52:J55)</f>
        <v>3655.113644</v>
      </c>
      <c r="K56" s="8">
        <f>SUM(K52:K55)</f>
        <v>4686.6590630000001</v>
      </c>
      <c r="L56" s="8">
        <f>SUM(L52:L55)</f>
        <v>4890.3768491651599</v>
      </c>
      <c r="M56" s="8">
        <f>SUM(M52:M55)</f>
        <v>4849.0966500000004</v>
      </c>
      <c r="N56" s="8">
        <f>SUM(N52:N55)</f>
        <v>4565.7488199999998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35">
      <c r="A57" s="1"/>
      <c r="B57" s="6"/>
      <c r="C57" s="6"/>
      <c r="D57" s="6"/>
      <c r="E57" s="6"/>
      <c r="F57" s="5"/>
      <c r="G57" s="5"/>
      <c r="H57" s="5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35">
      <c r="A58" s="1" t="s">
        <v>45</v>
      </c>
      <c r="B58" s="6">
        <v>1500</v>
      </c>
      <c r="C58" s="6">
        <v>2231.021604</v>
      </c>
      <c r="D58" s="6">
        <v>2360.6859330000002</v>
      </c>
      <c r="E58" s="6">
        <v>3541.0288949999999</v>
      </c>
      <c r="F58" s="6">
        <v>3542.2579999999998</v>
      </c>
      <c r="G58" s="6">
        <v>3542.259</v>
      </c>
      <c r="H58" s="6">
        <v>3542.259</v>
      </c>
      <c r="I58" s="12">
        <f t="shared" ref="I58:N58" si="14">3542258595/1000000</f>
        <v>3542.2585949999998</v>
      </c>
      <c r="J58" s="12">
        <f t="shared" si="14"/>
        <v>3542.2585949999998</v>
      </c>
      <c r="K58" s="12">
        <f t="shared" si="14"/>
        <v>3542.2585949999998</v>
      </c>
      <c r="L58" s="12">
        <f t="shared" si="14"/>
        <v>3542.2585949999998</v>
      </c>
      <c r="M58" s="12">
        <f t="shared" si="14"/>
        <v>3542.2585949999998</v>
      </c>
      <c r="N58" s="12">
        <f t="shared" si="14"/>
        <v>3542.2585949999998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35">
      <c r="A59" s="1" t="s">
        <v>46</v>
      </c>
      <c r="B59" s="6">
        <v>0</v>
      </c>
      <c r="C59" s="6">
        <v>2769.3374100000001</v>
      </c>
      <c r="D59" s="6">
        <v>4911.9864390000002</v>
      </c>
      <c r="E59" s="6">
        <v>4911.9864390000002</v>
      </c>
      <c r="F59" s="6">
        <v>4928.0950000000003</v>
      </c>
      <c r="G59" s="6">
        <v>4936.8590000000004</v>
      </c>
      <c r="H59" s="6">
        <v>4936.8590000000004</v>
      </c>
      <c r="I59" s="12">
        <f t="shared" ref="I59:N59" si="15">4936859146/1000000</f>
        <v>4936.8591459999998</v>
      </c>
      <c r="J59" s="12">
        <f t="shared" si="15"/>
        <v>4936.8591459999998</v>
      </c>
      <c r="K59" s="12">
        <f t="shared" si="15"/>
        <v>4936.8591459999998</v>
      </c>
      <c r="L59" s="12">
        <f t="shared" si="15"/>
        <v>4936.8591459999998</v>
      </c>
      <c r="M59" s="12">
        <f t="shared" si="15"/>
        <v>4936.8591459999998</v>
      </c>
      <c r="N59" s="12">
        <f t="shared" si="15"/>
        <v>4936.8591459999998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35">
      <c r="A60" s="1" t="s">
        <v>47</v>
      </c>
      <c r="B60" s="6">
        <v>0</v>
      </c>
      <c r="C60" s="6">
        <v>3.3769840000000002</v>
      </c>
      <c r="D60" s="6">
        <v>5.2623600000000001</v>
      </c>
      <c r="E60" s="6">
        <v>5.2623600000000001</v>
      </c>
      <c r="F60" s="6">
        <v>8.3239999999999998</v>
      </c>
      <c r="G60" s="6">
        <v>8.2119999999999997</v>
      </c>
      <c r="H60" s="6">
        <v>8.2110000000000003</v>
      </c>
      <c r="I60" s="12">
        <f t="shared" ref="I60:N60" si="16">8211398/1000000</f>
        <v>8.2113980000000009</v>
      </c>
      <c r="J60" s="12">
        <f t="shared" si="16"/>
        <v>8.2113980000000009</v>
      </c>
      <c r="K60" s="12">
        <f t="shared" si="16"/>
        <v>8.2113980000000009</v>
      </c>
      <c r="L60" s="12">
        <f t="shared" si="16"/>
        <v>8.2113980000000009</v>
      </c>
      <c r="M60" s="12">
        <f t="shared" si="16"/>
        <v>8.2113980000000009</v>
      </c>
      <c r="N60" s="12">
        <f t="shared" si="16"/>
        <v>8.2113980000000009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35">
      <c r="A61" s="1" t="s">
        <v>48</v>
      </c>
      <c r="B61" s="6">
        <v>0</v>
      </c>
      <c r="C61" s="6">
        <v>30.628941999999999</v>
      </c>
      <c r="D61" s="6">
        <v>30.628941999999999</v>
      </c>
      <c r="E61" s="6">
        <v>30.628941999999999</v>
      </c>
      <c r="F61" s="6">
        <v>30.629000000000001</v>
      </c>
      <c r="G61" s="6">
        <v>30.628</v>
      </c>
      <c r="H61" s="6">
        <v>30.628</v>
      </c>
      <c r="I61" s="12">
        <f t="shared" ref="I61:N61" si="17">30628942/1000000</f>
        <v>30.628941999999999</v>
      </c>
      <c r="J61" s="12">
        <f t="shared" si="17"/>
        <v>30.628941999999999</v>
      </c>
      <c r="K61" s="12">
        <f t="shared" si="17"/>
        <v>30.628941999999999</v>
      </c>
      <c r="L61" s="12">
        <f t="shared" si="17"/>
        <v>30.628941999999999</v>
      </c>
      <c r="M61" s="12">
        <f t="shared" si="17"/>
        <v>30.628941999999999</v>
      </c>
      <c r="N61" s="12">
        <f t="shared" si="17"/>
        <v>30.628941999999999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35">
      <c r="A62" s="1" t="s">
        <v>49</v>
      </c>
      <c r="B62" s="6">
        <v>19.347898000000001</v>
      </c>
      <c r="C62" s="6">
        <v>19.477591</v>
      </c>
      <c r="D62" s="6">
        <v>48.506726999999998</v>
      </c>
      <c r="E62" s="6">
        <v>34.92286</v>
      </c>
      <c r="F62" s="6">
        <v>39.743000000000002</v>
      </c>
      <c r="G62" s="6">
        <v>42.512999999999998</v>
      </c>
      <c r="H62" s="6">
        <v>25.44</v>
      </c>
      <c r="I62" s="12">
        <f>23818317/1000000</f>
        <v>23.818317</v>
      </c>
      <c r="J62" s="12">
        <f>23886813 /1000000</f>
        <v>23.886813</v>
      </c>
      <c r="K62" s="12">
        <f>29397439/1000000</f>
        <v>29.397438999999999</v>
      </c>
      <c r="L62" s="28">
        <v>38.674173000000003</v>
      </c>
      <c r="M62" s="28">
        <v>25.734786</v>
      </c>
      <c r="N62" s="28">
        <v>28.943373999999999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5">
      <c r="A63" s="1" t="s">
        <v>50</v>
      </c>
      <c r="B63" s="6">
        <v>1319.302557</v>
      </c>
      <c r="C63" s="6">
        <v>1526.4947520000001</v>
      </c>
      <c r="D63" s="6">
        <v>2989.761508</v>
      </c>
      <c r="E63" s="6">
        <v>4014.9963120000002</v>
      </c>
      <c r="F63" s="6">
        <v>5934.0659999999998</v>
      </c>
      <c r="G63" s="6">
        <v>8164.1009999999997</v>
      </c>
      <c r="H63" s="6">
        <v>10610.919</v>
      </c>
      <c r="I63" s="12">
        <f>12894434195/1000000</f>
        <v>12894.434195</v>
      </c>
      <c r="J63" s="12">
        <f>16346073020 /1000000</f>
        <v>16346.07302</v>
      </c>
      <c r="K63" s="12">
        <f>20231637304/1000000</f>
        <v>20231.637304</v>
      </c>
      <c r="L63" s="28">
        <v>24293.897102999999</v>
      </c>
      <c r="M63" s="28">
        <v>27270.096966000001</v>
      </c>
      <c r="N63" s="28">
        <f>(23000000000+7442567865)/1000000</f>
        <v>30442.567865000001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5">
      <c r="A64" s="2" t="s">
        <v>51</v>
      </c>
      <c r="B64" s="8">
        <f t="shared" ref="B64:I64" si="18">SUM(B58:B63)</f>
        <v>2838.650455</v>
      </c>
      <c r="C64" s="8">
        <f t="shared" si="18"/>
        <v>6580.3372830000008</v>
      </c>
      <c r="D64" s="8">
        <f t="shared" si="18"/>
        <v>10346.831909</v>
      </c>
      <c r="E64" s="8">
        <f t="shared" si="18"/>
        <v>12538.825808000001</v>
      </c>
      <c r="F64" s="8">
        <f t="shared" si="18"/>
        <v>14483.115000000002</v>
      </c>
      <c r="G64" s="8">
        <f t="shared" si="18"/>
        <v>16724.572</v>
      </c>
      <c r="H64" s="8">
        <f t="shared" si="18"/>
        <v>19154.315999999999</v>
      </c>
      <c r="I64" s="8">
        <f t="shared" si="18"/>
        <v>21436.210592999996</v>
      </c>
      <c r="J64" s="8">
        <f t="shared" ref="J64:L64" si="19">SUM(J58:J63)</f>
        <v>24887.917913999998</v>
      </c>
      <c r="K64" s="8">
        <f t="shared" si="19"/>
        <v>28778.992824000001</v>
      </c>
      <c r="L64" s="8">
        <f t="shared" si="19"/>
        <v>32850.529356999999</v>
      </c>
      <c r="M64" s="8">
        <f t="shared" ref="M64:N64" si="20">SUM(M58:M63)</f>
        <v>35813.789833000003</v>
      </c>
      <c r="N64" s="8">
        <f t="shared" si="20"/>
        <v>38989.469320000004</v>
      </c>
      <c r="O64" s="39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5">
      <c r="A65" s="1"/>
      <c r="B65" s="6"/>
      <c r="C65" s="6"/>
      <c r="D65" s="10"/>
      <c r="E65" s="10"/>
      <c r="F65" s="5"/>
      <c r="G65" s="5"/>
      <c r="H65" s="5"/>
      <c r="L65" s="31"/>
      <c r="M65" s="3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5">
      <c r="A66" s="2" t="s">
        <v>52</v>
      </c>
      <c r="B66" s="8">
        <f t="shared" ref="B66:J66" si="21">B50+B56+B64</f>
        <v>8158.6446589999987</v>
      </c>
      <c r="C66" s="8">
        <f t="shared" si="21"/>
        <v>11188.725069</v>
      </c>
      <c r="D66" s="8">
        <f t="shared" si="21"/>
        <v>16781.948519000001</v>
      </c>
      <c r="E66" s="8">
        <f t="shared" si="21"/>
        <v>19932.192888000001</v>
      </c>
      <c r="F66" s="8">
        <f t="shared" si="21"/>
        <v>23359.455000000002</v>
      </c>
      <c r="G66" s="8">
        <f t="shared" si="21"/>
        <v>30337.300999999999</v>
      </c>
      <c r="H66" s="8">
        <f t="shared" si="21"/>
        <v>32588.743999999999</v>
      </c>
      <c r="I66" s="8">
        <f t="shared" si="21"/>
        <v>36276.365625999999</v>
      </c>
      <c r="J66" s="8">
        <f t="shared" si="21"/>
        <v>40879.632868999994</v>
      </c>
      <c r="K66" s="8">
        <f t="shared" ref="K66:L66" si="22">K50+K56+K64</f>
        <v>48333.791194000005</v>
      </c>
      <c r="L66" s="8">
        <f t="shared" si="22"/>
        <v>51542.094301165154</v>
      </c>
      <c r="M66" s="8">
        <f t="shared" ref="M66:N66" si="23">M50+M56+M64</f>
        <v>55241.227463000003</v>
      </c>
      <c r="N66" s="8">
        <f t="shared" si="23"/>
        <v>64975.663389000008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5">
      <c r="A67" s="1"/>
      <c r="B67" s="6"/>
      <c r="C67" s="6"/>
      <c r="D67" s="6"/>
      <c r="E67" s="6"/>
      <c r="F67" s="5"/>
      <c r="G67" s="5"/>
      <c r="H67" s="5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5">
      <c r="A68" s="11" t="s">
        <v>53</v>
      </c>
      <c r="B68" s="5"/>
      <c r="C68" s="5"/>
      <c r="D68" s="5"/>
      <c r="E68" s="5"/>
      <c r="F68" s="5"/>
      <c r="G68" s="5"/>
      <c r="H68" s="5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5">
      <c r="A69" s="11"/>
      <c r="B69" s="5"/>
      <c r="C69" s="5"/>
      <c r="D69" s="5"/>
      <c r="E69" s="5"/>
      <c r="F69" s="5"/>
      <c r="G69" s="5"/>
      <c r="H69" s="5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5">
      <c r="A70" s="24" t="s">
        <v>54</v>
      </c>
      <c r="B70" s="27"/>
      <c r="C70" s="27"/>
      <c r="D70" s="27"/>
      <c r="E70" s="27"/>
      <c r="F70" s="25"/>
      <c r="G70" s="25"/>
      <c r="H70" s="25"/>
      <c r="I70" s="25"/>
      <c r="J70" s="25"/>
      <c r="K70" s="25"/>
      <c r="L70" s="25"/>
      <c r="M70" s="25"/>
      <c r="N70" s="25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5">
      <c r="A71" s="1"/>
      <c r="B71" s="5"/>
      <c r="C71" s="5"/>
      <c r="D71" s="5"/>
      <c r="E71" s="5"/>
      <c r="F71" s="5"/>
      <c r="G71" s="5"/>
      <c r="H71" s="5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5">
      <c r="A72" s="2" t="s">
        <v>55</v>
      </c>
      <c r="B72" s="3"/>
      <c r="C72" s="3"/>
      <c r="D72" s="3"/>
      <c r="E72" s="3"/>
      <c r="F72" s="5"/>
      <c r="G72" s="5"/>
      <c r="H72" s="5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5">
      <c r="A73" s="1" t="s">
        <v>11</v>
      </c>
      <c r="B73" s="6">
        <v>960.34896600000002</v>
      </c>
      <c r="C73" s="6">
        <v>2238.2479410000001</v>
      </c>
      <c r="D73" s="6">
        <v>2730.3876190000001</v>
      </c>
      <c r="E73" s="6">
        <v>3535.434221</v>
      </c>
      <c r="F73" s="7">
        <v>3322.1351949999998</v>
      </c>
      <c r="G73" s="6">
        <v>3602.1390000000001</v>
      </c>
      <c r="H73" s="6">
        <v>4038.6289999999999</v>
      </c>
      <c r="I73" s="6">
        <f>5127.831</f>
        <v>5127.8310000000001</v>
      </c>
      <c r="J73" s="6">
        <f>5567.914</f>
        <v>5567.9139999999998</v>
      </c>
      <c r="K73" s="6">
        <v>5777.5567789999996</v>
      </c>
      <c r="L73" s="6">
        <v>6526.4310370000003</v>
      </c>
      <c r="M73" s="6">
        <v>7394.9404689399671</v>
      </c>
      <c r="N73" s="6">
        <v>8303.5603319999991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5">
      <c r="A74" s="1" t="s">
        <v>56</v>
      </c>
      <c r="B74" s="6"/>
      <c r="C74" s="6"/>
      <c r="D74" s="6"/>
      <c r="E74" s="6"/>
      <c r="F74" s="5"/>
      <c r="G74" s="6"/>
      <c r="H74" s="6"/>
      <c r="I74" s="6"/>
      <c r="J74" s="6"/>
      <c r="K74" s="6"/>
      <c r="L74" s="6"/>
      <c r="M74" s="6">
        <v>0</v>
      </c>
      <c r="N74" s="6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5">
      <c r="A75" s="17" t="s">
        <v>57</v>
      </c>
      <c r="B75" s="6">
        <v>193.394847</v>
      </c>
      <c r="C75" s="6">
        <v>152.749348</v>
      </c>
      <c r="D75" s="6">
        <v>152.384578</v>
      </c>
      <c r="E75" s="6">
        <v>359.35353199999997</v>
      </c>
      <c r="F75" s="6">
        <v>525.32446300000004</v>
      </c>
      <c r="G75" s="6">
        <v>726.90899999999999</v>
      </c>
      <c r="H75" s="6">
        <v>932.36599999999999</v>
      </c>
      <c r="I75" s="6">
        <f>1106.149</f>
        <v>1106.1489999999999</v>
      </c>
      <c r="J75" s="6">
        <v>1271.559</v>
      </c>
      <c r="K75" s="6">
        <v>1504.5428300000001</v>
      </c>
      <c r="L75" s="6">
        <v>1700.210495</v>
      </c>
      <c r="M75" s="6">
        <v>1847.4449279999999</v>
      </c>
      <c r="N75" s="6">
        <v>2126.0072329999998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5">
      <c r="A76" s="17" t="s">
        <v>10</v>
      </c>
      <c r="B76" s="6">
        <v>112.45020599999999</v>
      </c>
      <c r="C76" s="6">
        <v>15.287944</v>
      </c>
      <c r="D76" s="6">
        <v>1.1583330000000001</v>
      </c>
      <c r="E76" s="6">
        <v>77.42765</v>
      </c>
      <c r="F76" s="6">
        <v>106.97799999999999</v>
      </c>
      <c r="G76" s="6">
        <v>196.86099999999999</v>
      </c>
      <c r="H76" s="6">
        <v>369.428</v>
      </c>
      <c r="I76" s="6">
        <f>261.151</f>
        <v>261.15100000000001</v>
      </c>
      <c r="J76" s="6">
        <v>296.88299999999998</v>
      </c>
      <c r="K76" s="6">
        <v>315.17321399999997</v>
      </c>
      <c r="L76" s="6">
        <v>483.87613900000002</v>
      </c>
      <c r="M76" s="6">
        <v>316.49801500000001</v>
      </c>
      <c r="N76" s="6">
        <v>387.153482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5">
      <c r="A77" s="17" t="s">
        <v>59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142.139375</v>
      </c>
      <c r="K77" s="6">
        <v>136.65606199999999</v>
      </c>
      <c r="L77" s="6">
        <v>104.917748</v>
      </c>
      <c r="M77" s="6">
        <v>135.93324999999999</v>
      </c>
      <c r="N77" s="6">
        <v>147.460589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5">
      <c r="A78" s="17" t="s">
        <v>60</v>
      </c>
      <c r="B78" s="6">
        <v>-10.233586000000001</v>
      </c>
      <c r="C78" s="6">
        <v>-9.1652760000000004</v>
      </c>
      <c r="D78" s="6">
        <v>-7.629931</v>
      </c>
      <c r="E78" s="6">
        <v>-5.8540989999999997</v>
      </c>
      <c r="F78" s="6">
        <v>-4.9119999999999999</v>
      </c>
      <c r="G78" s="6">
        <v>-7.5789999999999997</v>
      </c>
      <c r="H78" s="6">
        <v>-8.0820000000000007</v>
      </c>
      <c r="I78" s="6">
        <v>-35.207000000000001</v>
      </c>
      <c r="J78" s="6">
        <v>-6.3478149999999998</v>
      </c>
      <c r="K78" s="6">
        <v>-8.4982050000000005</v>
      </c>
      <c r="L78" s="6">
        <v>-78.306590999999997</v>
      </c>
      <c r="M78" s="6">
        <v>-104.87006</v>
      </c>
      <c r="N78" s="6">
        <v>-38.104958000000003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5">
      <c r="A79" s="17" t="s">
        <v>61</v>
      </c>
      <c r="B79" s="6">
        <v>0</v>
      </c>
      <c r="C79" s="6">
        <v>-0.45309199999999999</v>
      </c>
      <c r="D79" s="6">
        <v>11.108136999999999</v>
      </c>
      <c r="E79" s="6">
        <v>-5.0813259999999998</v>
      </c>
      <c r="F79" s="6">
        <v>-130.35762299999999</v>
      </c>
      <c r="G79" s="6">
        <v>44.741999999999997</v>
      </c>
      <c r="H79" s="6">
        <v>-31.084</v>
      </c>
      <c r="I79" s="6">
        <v>-1.6220000000000001</v>
      </c>
      <c r="J79" s="6">
        <v>6.8496000000000001E-2</v>
      </c>
      <c r="K79" s="6">
        <v>5.5106260000000002</v>
      </c>
      <c r="L79" s="12">
        <v>9.2767339999999994</v>
      </c>
      <c r="M79" s="6">
        <v>-12.939387</v>
      </c>
      <c r="N79" s="6">
        <v>-18.439567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9" x14ac:dyDescent="0.35">
      <c r="A80" s="29" t="s">
        <v>114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-4.1664589999999997</v>
      </c>
      <c r="K80" s="6">
        <v>-0.74666200000000005</v>
      </c>
      <c r="L80" s="6">
        <v>-9.645804</v>
      </c>
      <c r="M80" s="6">
        <v>0.97387885999999946</v>
      </c>
      <c r="N80" s="6">
        <v>1.558942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5">
      <c r="A81" s="17" t="s">
        <v>115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-19.344166000000001</v>
      </c>
      <c r="M81" s="6">
        <v>-2.2462710000000001</v>
      </c>
      <c r="N81" s="6">
        <f>497311/1000000</f>
        <v>0.497311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5">
      <c r="A82" s="17" t="s">
        <v>58</v>
      </c>
      <c r="B82" s="6"/>
      <c r="C82" s="14">
        <v>0</v>
      </c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6">
        <v>34.700000000000003</v>
      </c>
      <c r="J82" s="6">
        <v>0</v>
      </c>
      <c r="K82" s="6">
        <v>0</v>
      </c>
      <c r="L82" s="6">
        <v>0</v>
      </c>
      <c r="M82" s="6">
        <v>190</v>
      </c>
      <c r="N82" s="6">
        <v>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hidden="1" customHeight="1" x14ac:dyDescent="0.35">
      <c r="A83" s="17" t="s">
        <v>62</v>
      </c>
      <c r="B83" s="6">
        <v>3.0952500000000001</v>
      </c>
      <c r="C83" s="6">
        <v>-0.30996499999999999</v>
      </c>
      <c r="D83" s="6">
        <v>3.553569</v>
      </c>
      <c r="E83" s="6">
        <f>-4.177398-5.211839</f>
        <v>-9.3892370000000014</v>
      </c>
      <c r="F83" s="6">
        <f>-157.750288-3.276212</f>
        <v>-161.0265</v>
      </c>
      <c r="G83" s="6">
        <f>-123.654+2.098</f>
        <v>-121.556</v>
      </c>
      <c r="H83" s="6">
        <f>-15.15+31.63</f>
        <v>16.479999999999997</v>
      </c>
      <c r="I83" s="6">
        <f>-2.504-107.665</f>
        <v>-110.16900000000001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hidden="1" customHeight="1" x14ac:dyDescent="0.35">
      <c r="A84" s="17" t="s">
        <v>63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f>-62.71263</f>
        <v>-62.712629999999997</v>
      </c>
      <c r="L84" s="6">
        <v>0</v>
      </c>
      <c r="M84" s="6">
        <v>0</v>
      </c>
      <c r="N84" s="6">
        <v>0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hidden="1" customHeight="1" x14ac:dyDescent="0.35">
      <c r="A85" s="17" t="s">
        <v>65</v>
      </c>
      <c r="B85" s="6">
        <v>4.066287</v>
      </c>
      <c r="C85" s="6">
        <v>0</v>
      </c>
      <c r="D85" s="6">
        <v>13.024319999999999</v>
      </c>
      <c r="E85" s="6">
        <v>5.4187320000000003</v>
      </c>
      <c r="F85" s="6">
        <v>1.444836</v>
      </c>
      <c r="G85" s="6">
        <v>50.88</v>
      </c>
      <c r="H85" s="6">
        <v>5.5389999999999997</v>
      </c>
      <c r="I85" s="6">
        <f>9.316</f>
        <v>9.3160000000000007</v>
      </c>
      <c r="J85" s="6">
        <v>31.047999999999998</v>
      </c>
      <c r="K85" s="6">
        <v>0</v>
      </c>
      <c r="L85" s="6">
        <v>0</v>
      </c>
      <c r="M85" s="6">
        <v>0</v>
      </c>
      <c r="N85" s="6">
        <v>0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hidden="1" customHeight="1" x14ac:dyDescent="0.35">
      <c r="A86" s="17" t="s">
        <v>66</v>
      </c>
      <c r="B86" s="6">
        <v>0</v>
      </c>
      <c r="C86" s="6">
        <v>0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-41.072000000000003</v>
      </c>
      <c r="K86" s="6">
        <v>0</v>
      </c>
      <c r="L86" s="6">
        <v>0</v>
      </c>
      <c r="M86" s="6">
        <v>0</v>
      </c>
      <c r="N86" s="6">
        <v>0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hidden="1" customHeight="1" x14ac:dyDescent="0.35">
      <c r="A87" s="17" t="s">
        <v>67</v>
      </c>
      <c r="B87" s="6">
        <v>0</v>
      </c>
      <c r="C87" s="6">
        <v>30.307632999999999</v>
      </c>
      <c r="D87" s="6">
        <f>5.587422+7.848982</f>
        <v>13.436404</v>
      </c>
      <c r="E87" s="6">
        <v>94.097955999999996</v>
      </c>
      <c r="F87" s="13">
        <f>5.501642+2.936341</f>
        <v>8.4379830000000009</v>
      </c>
      <c r="G87" s="6">
        <f>14.125+92.973</f>
        <v>107.098</v>
      </c>
      <c r="H87" s="6">
        <v>5.7939999999999996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hidden="1" customHeight="1" x14ac:dyDescent="0.35">
      <c r="A88" s="17" t="s">
        <v>68</v>
      </c>
      <c r="B88" s="6">
        <v>-16.994194</v>
      </c>
      <c r="C88" s="6">
        <v>0</v>
      </c>
      <c r="D88" s="6">
        <v>0</v>
      </c>
      <c r="E88" s="6">
        <f>-6.183465-70.256049</f>
        <v>-76.439514000000003</v>
      </c>
      <c r="F88" s="6">
        <f>-54.401-56.387</f>
        <v>-110.78800000000001</v>
      </c>
      <c r="G88" s="6">
        <f>-71.76-28.617</f>
        <v>-100.37700000000001</v>
      </c>
      <c r="H88" s="6">
        <f>-125.718-192.376</f>
        <v>-318.09399999999999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hidden="1" customHeight="1" x14ac:dyDescent="0.35">
      <c r="A89" s="17" t="s">
        <v>69</v>
      </c>
      <c r="B89" s="6">
        <v>0</v>
      </c>
      <c r="C89" s="6">
        <v>0</v>
      </c>
      <c r="D89" s="6">
        <v>0</v>
      </c>
      <c r="E89" s="6">
        <v>0</v>
      </c>
      <c r="F89" s="6">
        <f>-33.463059</f>
        <v>-33.463059000000001</v>
      </c>
      <c r="G89" s="6">
        <v>0</v>
      </c>
      <c r="H89" s="6">
        <f>-48.888</f>
        <v>-48.887999999999998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hidden="1" customHeight="1" x14ac:dyDescent="0.35">
      <c r="A90" s="17" t="s">
        <v>70</v>
      </c>
      <c r="B90" s="6">
        <v>4.4623179999999998</v>
      </c>
      <c r="C90" s="6">
        <v>71.192497000000003</v>
      </c>
      <c r="D90" s="6">
        <f>17.913363+3.715224</f>
        <v>21.628587</v>
      </c>
      <c r="E90" s="6">
        <f>18.970008+6.841777</f>
        <v>25.811785</v>
      </c>
      <c r="F90" s="13">
        <f>11.956+10.797</f>
        <v>22.753</v>
      </c>
      <c r="G90" s="6">
        <f>94.774+22.065</f>
        <v>116.839</v>
      </c>
      <c r="H90" s="6">
        <f>72.394+185.818</f>
        <v>258.21199999999999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hidden="1" customHeight="1" x14ac:dyDescent="0.35">
      <c r="A91" s="17" t="s">
        <v>71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21.785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hidden="1" customHeight="1" x14ac:dyDescent="0.35">
      <c r="A92" s="17" t="s">
        <v>72</v>
      </c>
      <c r="B92" s="6">
        <v>9.3137869999999996</v>
      </c>
      <c r="C92" s="6">
        <v>18.082851999999999</v>
      </c>
      <c r="D92" s="6">
        <v>57.822015999999998</v>
      </c>
      <c r="E92" s="6">
        <v>34.255248999999999</v>
      </c>
      <c r="F92" s="6">
        <v>40.284999999999997</v>
      </c>
      <c r="G92" s="6">
        <v>41.694000000000003</v>
      </c>
      <c r="H92" s="6">
        <v>38.686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hidden="1" customHeight="1" x14ac:dyDescent="0.35">
      <c r="A93" s="17" t="s">
        <v>73</v>
      </c>
      <c r="B93" s="6">
        <v>0</v>
      </c>
      <c r="C93" s="6">
        <v>0</v>
      </c>
      <c r="D93" s="6">
        <v>0</v>
      </c>
      <c r="E93" s="6">
        <v>0</v>
      </c>
      <c r="F93" s="6">
        <v>2.0064449999999998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hidden="1" customHeight="1" x14ac:dyDescent="0.35">
      <c r="A94" s="17" t="s">
        <v>74</v>
      </c>
      <c r="B94" s="6">
        <v>0</v>
      </c>
      <c r="C94" s="6">
        <v>15.995809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/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1"/>
      <c r="P94" s="9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hidden="1" customHeight="1" x14ac:dyDescent="0.35">
      <c r="A95" s="17" t="s">
        <v>75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36.957000000000001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hidden="1" customHeight="1" x14ac:dyDescent="0.35">
      <c r="A96" s="17" t="s">
        <v>76</v>
      </c>
      <c r="B96" s="6">
        <v>0</v>
      </c>
      <c r="C96" s="6">
        <v>3.3769840000000002</v>
      </c>
      <c r="D96" s="6">
        <v>1.8853759999999999</v>
      </c>
      <c r="E96" s="6"/>
      <c r="F96" s="6">
        <v>3.0629529999999998</v>
      </c>
      <c r="G96" s="6">
        <v>8.6509999999999998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 16384:16384" ht="15.75" hidden="1" customHeight="1" x14ac:dyDescent="0.35">
      <c r="A97" s="17" t="s">
        <v>77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 16384:16384" ht="15.75" hidden="1" customHeight="1" x14ac:dyDescent="0.35">
      <c r="A98" s="18" t="s">
        <v>78</v>
      </c>
      <c r="B98" s="19">
        <f t="shared" ref="B98:N98" si="24">SUM(B73:B97)</f>
        <v>1259.9038810000002</v>
      </c>
      <c r="C98" s="19">
        <f t="shared" si="24"/>
        <v>2535.3126749999997</v>
      </c>
      <c r="D98" s="19">
        <f t="shared" si="24"/>
        <v>2998.7590080000009</v>
      </c>
      <c r="E98" s="19">
        <f t="shared" si="24"/>
        <v>4035.0349489999999</v>
      </c>
      <c r="F98" s="19">
        <f t="shared" si="24"/>
        <v>3591.8806930000001</v>
      </c>
      <c r="G98" s="19">
        <f t="shared" si="24"/>
        <v>4703.2580000000007</v>
      </c>
      <c r="H98" s="19">
        <f t="shared" si="24"/>
        <v>5258.985999999999</v>
      </c>
      <c r="I98" s="19">
        <f t="shared" si="24"/>
        <v>6413.9339999999984</v>
      </c>
      <c r="J98" s="19">
        <f t="shared" si="24"/>
        <v>7258.0255969999989</v>
      </c>
      <c r="K98" s="19">
        <f t="shared" si="24"/>
        <v>7667.4820140000011</v>
      </c>
      <c r="L98" s="19">
        <f t="shared" si="24"/>
        <v>8717.4155919999976</v>
      </c>
      <c r="M98" s="19">
        <f t="shared" si="24"/>
        <v>9765.7348227999682</v>
      </c>
      <c r="N98" s="19">
        <f t="shared" si="24"/>
        <v>10909.693363999999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 16384:16384" ht="15.75" customHeight="1" x14ac:dyDescent="0.35">
      <c r="A99" s="1" t="s">
        <v>79</v>
      </c>
      <c r="B99" s="6"/>
      <c r="C99" s="6"/>
      <c r="D99" s="16"/>
      <c r="E99" s="6"/>
      <c r="F99" s="5"/>
      <c r="G99" s="6"/>
      <c r="H99" s="6"/>
      <c r="I99" s="6"/>
      <c r="J99" s="6"/>
      <c r="K99" s="6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 16384:16384" ht="15.75" customHeight="1" x14ac:dyDescent="0.35">
      <c r="A100" s="34" t="s">
        <v>80</v>
      </c>
      <c r="B100" s="6">
        <v>-1057.4859980000001</v>
      </c>
      <c r="C100" s="6">
        <v>-1560.1620760000001</v>
      </c>
      <c r="D100" s="6">
        <v>-780.10580600000003</v>
      </c>
      <c r="E100" s="6">
        <v>-313.38849299999998</v>
      </c>
      <c r="F100" s="6">
        <v>-1213.283827</v>
      </c>
      <c r="G100" s="6">
        <v>-1805.6110000000001</v>
      </c>
      <c r="H100" s="6">
        <v>119.292</v>
      </c>
      <c r="I100" s="6">
        <v>-599.38599999999997</v>
      </c>
      <c r="J100" s="6">
        <v>-783.39499999999998</v>
      </c>
      <c r="K100" s="6">
        <v>-865.88282400000003</v>
      </c>
      <c r="L100" s="6">
        <v>-615.07026499999995</v>
      </c>
      <c r="M100" s="6">
        <v>-1331.478713</v>
      </c>
      <c r="N100" s="6">
        <v>-2661.112486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 16384:16384" ht="15.75" customHeight="1" x14ac:dyDescent="0.35">
      <c r="A101" s="34" t="s">
        <v>18</v>
      </c>
      <c r="B101" s="6">
        <v>0</v>
      </c>
      <c r="C101" s="6">
        <v>-903.51035400000001</v>
      </c>
      <c r="D101" s="6">
        <v>171.28727900000001</v>
      </c>
      <c r="E101" s="6">
        <v>-49.750163000000001</v>
      </c>
      <c r="F101" s="6">
        <v>-94.641920999999996</v>
      </c>
      <c r="G101" s="6">
        <v>62.914000000000001</v>
      </c>
      <c r="H101" s="6">
        <v>-138.74199999999999</v>
      </c>
      <c r="I101" s="6">
        <f>-19.2</f>
        <v>-19.2</v>
      </c>
      <c r="J101" s="6">
        <f>181.189</f>
        <v>181.18899999999999</v>
      </c>
      <c r="K101" s="6">
        <f>-77.9624</f>
        <v>-77.962400000000002</v>
      </c>
      <c r="L101" s="6">
        <v>-61.186264999999999</v>
      </c>
      <c r="M101" s="6">
        <v>9.0584509999999998</v>
      </c>
      <c r="N101" s="6">
        <v>68.388283000000001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 16384:16384" ht="15.75" customHeight="1" x14ac:dyDescent="0.35">
      <c r="A102" s="34" t="s">
        <v>81</v>
      </c>
      <c r="B102" s="6">
        <v>2056.5671040000002</v>
      </c>
      <c r="C102" s="6">
        <v>-3663.3785400000002</v>
      </c>
      <c r="D102" s="6">
        <v>-536.71535300000005</v>
      </c>
      <c r="E102" s="6">
        <v>-1547.8721029999999</v>
      </c>
      <c r="F102" s="6">
        <v>725.03911900000003</v>
      </c>
      <c r="G102" s="6">
        <v>-4625.1109999999999</v>
      </c>
      <c r="H102" s="6">
        <v>-176.846</v>
      </c>
      <c r="I102" s="6">
        <f>-2423.564</f>
        <v>-2423.5639999999999</v>
      </c>
      <c r="J102" s="6">
        <v>-831.00566800000001</v>
      </c>
      <c r="K102" s="6">
        <v>-3616.4734360000002</v>
      </c>
      <c r="L102" s="12">
        <v>826.91430500000001</v>
      </c>
      <c r="M102" s="6">
        <v>-1688.268908</v>
      </c>
      <c r="N102" s="6">
        <v>-2568.8879910000001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 16384:16384" s="37" customFormat="1" ht="15.75" customHeight="1" x14ac:dyDescent="0.35">
      <c r="A103" s="34" t="s">
        <v>22</v>
      </c>
      <c r="B103" s="35">
        <v>144.222116</v>
      </c>
      <c r="C103" s="35">
        <v>24.566061000000001</v>
      </c>
      <c r="D103" s="35">
        <v>1.07667</v>
      </c>
      <c r="E103" s="35">
        <v>-225.333538</v>
      </c>
      <c r="F103" s="35">
        <v>-32.640321</v>
      </c>
      <c r="G103" s="35">
        <v>-41.598999999999997</v>
      </c>
      <c r="H103" s="35">
        <v>-347.65</v>
      </c>
      <c r="I103" s="36">
        <f>303.454</f>
        <v>303.45400000000001</v>
      </c>
      <c r="J103" s="35">
        <f>-34.638</f>
        <v>-34.637999999999998</v>
      </c>
      <c r="K103" s="35">
        <f>-182.443388</f>
        <v>-182.443388</v>
      </c>
      <c r="L103" s="35">
        <v>-83.062524999999994</v>
      </c>
      <c r="M103" s="35">
        <v>-297.54529600000001</v>
      </c>
      <c r="N103" s="35">
        <v>-1598.157391</v>
      </c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</row>
    <row r="104" spans="1:26 16384:16384" ht="15.75" customHeight="1" x14ac:dyDescent="0.35">
      <c r="A104" s="34" t="s">
        <v>64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>
        <f>-20952281/1000000</f>
        <v>-20.952280999999999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 16384:16384" ht="15.75" hidden="1" customHeight="1" x14ac:dyDescent="0.35">
      <c r="A105" s="34" t="s">
        <v>21</v>
      </c>
      <c r="B105" s="6">
        <v>0</v>
      </c>
      <c r="C105" s="6">
        <v>-37.478189</v>
      </c>
      <c r="D105" s="6">
        <v>6.0490539999999999</v>
      </c>
      <c r="E105" s="6">
        <v>-3.3886470000000002</v>
      </c>
      <c r="F105" s="6">
        <v>12.093909999999999</v>
      </c>
      <c r="G105" s="6">
        <v>-20.13</v>
      </c>
      <c r="H105" s="6">
        <v>9.4730000000000008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 16384:16384" ht="15.75" hidden="1" customHeight="1" x14ac:dyDescent="0.35">
      <c r="A106" s="34" t="s">
        <v>31</v>
      </c>
      <c r="B106" s="6">
        <v>5.1764979999999996</v>
      </c>
      <c r="C106" s="6">
        <v>-78.780545000000004</v>
      </c>
      <c r="D106" s="6">
        <v>98.540099999999995</v>
      </c>
      <c r="E106" s="6">
        <v>-6.5932240000000002</v>
      </c>
      <c r="F106" s="6">
        <v>-2.490059</v>
      </c>
      <c r="G106" s="6">
        <f>-32.551</f>
        <v>-32.551000000000002</v>
      </c>
      <c r="H106" s="6">
        <f>2.684</f>
        <v>2.6840000000000002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 16384:16384" ht="15.75" customHeight="1" x14ac:dyDescent="0.35">
      <c r="A107" s="1" t="s">
        <v>82</v>
      </c>
      <c r="B107" s="6"/>
      <c r="C107" s="6"/>
      <c r="D107" s="6"/>
      <c r="E107" s="6"/>
      <c r="F107" s="5"/>
      <c r="G107" s="6"/>
      <c r="H107" s="6"/>
      <c r="I107" s="6"/>
      <c r="J107" s="6"/>
      <c r="K107" s="6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 16384:16384" ht="15.75" customHeight="1" x14ac:dyDescent="0.35">
      <c r="A108" s="34" t="s">
        <v>35</v>
      </c>
      <c r="B108" s="6">
        <v>-1135.882333</v>
      </c>
      <c r="C108" s="6">
        <v>4008.7378910000002</v>
      </c>
      <c r="D108" s="6">
        <v>-404.64224300000001</v>
      </c>
      <c r="E108" s="6">
        <v>807.94333300000005</v>
      </c>
      <c r="F108" s="6">
        <v>353.22655099999997</v>
      </c>
      <c r="G108" s="6">
        <f>1954.46</f>
        <v>1954.46</v>
      </c>
      <c r="H108" s="6">
        <f>-23.411</f>
        <v>-23.411000000000001</v>
      </c>
      <c r="I108" s="6">
        <v>2891.221</v>
      </c>
      <c r="J108" s="6">
        <v>-752.61400000000003</v>
      </c>
      <c r="K108" s="6">
        <v>643.07615399999997</v>
      </c>
      <c r="L108" s="12">
        <v>660.27112799999998</v>
      </c>
      <c r="M108" s="12">
        <v>3153.710603</v>
      </c>
      <c r="N108" s="12">
        <v>2336.4330110000001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 16384:16384" ht="15.75" customHeight="1" x14ac:dyDescent="0.35">
      <c r="A109" s="34" t="s">
        <v>37</v>
      </c>
      <c r="B109" s="6">
        <v>0</v>
      </c>
      <c r="C109" s="6">
        <v>500.52272399999998</v>
      </c>
      <c r="D109" s="6">
        <v>-1378.2954609999999</v>
      </c>
      <c r="E109" s="6">
        <v>-20.959271999999999</v>
      </c>
      <c r="F109" s="6">
        <v>-68.179742000000005</v>
      </c>
      <c r="G109" s="6">
        <v>-11.233000000000001</v>
      </c>
      <c r="H109" s="6">
        <v>9.125</v>
      </c>
      <c r="I109" s="6">
        <v>88.516000000000005</v>
      </c>
      <c r="J109" s="6">
        <v>-1151.549</v>
      </c>
      <c r="K109" s="6">
        <v>-59.022300000000001</v>
      </c>
      <c r="L109" s="30">
        <v>4.6271380000000004</v>
      </c>
      <c r="M109" s="30">
        <v>9.5899029999999996</v>
      </c>
      <c r="N109" s="30">
        <v>24.939361999999999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 16384:16384" ht="15.75" hidden="1" customHeight="1" x14ac:dyDescent="0.35">
      <c r="A110" s="34" t="s">
        <v>83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99.522000000000006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 16384:16384" ht="15.75" hidden="1" customHeight="1" x14ac:dyDescent="0.35">
      <c r="A111" s="34" t="s">
        <v>84</v>
      </c>
      <c r="B111" s="6">
        <v>-64.936440000000005</v>
      </c>
      <c r="C111" s="6">
        <v>0</v>
      </c>
      <c r="D111" s="6">
        <v>0</v>
      </c>
      <c r="E111" s="6">
        <v>0</v>
      </c>
      <c r="F111" s="6">
        <v>0</v>
      </c>
      <c r="G111" s="6">
        <v>0</v>
      </c>
      <c r="H111" s="14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 16384:16384" ht="15.75" hidden="1" customHeight="1" x14ac:dyDescent="0.35">
      <c r="A112" s="34" t="s">
        <v>85</v>
      </c>
      <c r="B112" s="6">
        <v>7.0194299999999998</v>
      </c>
      <c r="C112" s="6">
        <v>1.5474650000000001</v>
      </c>
      <c r="D112" s="6">
        <v>-65.863032000000004</v>
      </c>
      <c r="E112" s="6">
        <v>0</v>
      </c>
      <c r="F112" s="6">
        <v>0</v>
      </c>
      <c r="G112" s="6">
        <v>20.504999999999999</v>
      </c>
      <c r="H112" s="6">
        <v>-17.073</v>
      </c>
      <c r="I112" s="6">
        <v>0</v>
      </c>
      <c r="J112" s="6">
        <v>0</v>
      </c>
      <c r="K112" s="6">
        <v>0</v>
      </c>
      <c r="L112" s="6">
        <v>0</v>
      </c>
      <c r="M112" s="6">
        <v>0</v>
      </c>
      <c r="N112" s="6">
        <v>0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XFD112" s="6">
        <v>0</v>
      </c>
    </row>
    <row r="113" spans="1:26" ht="15.75" customHeight="1" x14ac:dyDescent="0.35">
      <c r="A113" s="18" t="s">
        <v>86</v>
      </c>
      <c r="B113" s="19">
        <f t="shared" ref="B113:N113" si="25">SUM(B98:B112)</f>
        <v>1214.5842580000001</v>
      </c>
      <c r="C113" s="19">
        <f t="shared" si="25"/>
        <v>827.37711199999956</v>
      </c>
      <c r="D113" s="19">
        <f t="shared" si="25"/>
        <v>110.09021600000094</v>
      </c>
      <c r="E113" s="19">
        <f t="shared" si="25"/>
        <v>2675.6928419999999</v>
      </c>
      <c r="F113" s="19">
        <f t="shared" si="25"/>
        <v>3271.0044030000004</v>
      </c>
      <c r="G113" s="19">
        <f t="shared" si="25"/>
        <v>304.42400000000123</v>
      </c>
      <c r="H113" s="19">
        <f t="shared" si="25"/>
        <v>4695.8379999999988</v>
      </c>
      <c r="I113" s="19">
        <f t="shared" si="25"/>
        <v>6654.9749999999985</v>
      </c>
      <c r="J113" s="19">
        <f t="shared" si="25"/>
        <v>3886.0129289999995</v>
      </c>
      <c r="K113" s="19">
        <f t="shared" si="25"/>
        <v>3508.7738199999999</v>
      </c>
      <c r="L113" s="19">
        <f t="shared" si="25"/>
        <v>9449.909107999998</v>
      </c>
      <c r="M113" s="19">
        <f t="shared" si="25"/>
        <v>9620.8008627999679</v>
      </c>
      <c r="N113" s="19">
        <f t="shared" si="25"/>
        <v>6490.343871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5">
      <c r="A114" s="1" t="s">
        <v>87</v>
      </c>
      <c r="B114" s="6">
        <v>-221.08045899999999</v>
      </c>
      <c r="C114" s="6">
        <v>-534.69779300000005</v>
      </c>
      <c r="D114" s="6">
        <v>-783.03312800000003</v>
      </c>
      <c r="E114" s="6">
        <v>-924.30200500000001</v>
      </c>
      <c r="F114" s="6">
        <v>-1019.115869</v>
      </c>
      <c r="G114" s="6">
        <v>-681.33900000000006</v>
      </c>
      <c r="H114" s="6">
        <v>-974.19</v>
      </c>
      <c r="I114" s="6">
        <f>-1468.96</f>
        <v>-1468.96</v>
      </c>
      <c r="J114" s="6">
        <f>-834.178</f>
        <v>-834.178</v>
      </c>
      <c r="K114" s="6">
        <v>-983.42639799999995</v>
      </c>
      <c r="L114" s="6">
        <v>-1039.915385</v>
      </c>
      <c r="M114" s="6">
        <v>-1489.2028310000001</v>
      </c>
      <c r="N114" s="6">
        <v>-1790.218472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5">
      <c r="A115" s="1" t="s">
        <v>116</v>
      </c>
      <c r="B115" s="6">
        <v>-8.4271729999999998</v>
      </c>
      <c r="C115" s="6">
        <v>-30.554622999999999</v>
      </c>
      <c r="D115" s="6">
        <v>-30.621903</v>
      </c>
      <c r="E115" s="6">
        <v>-41.368896999999997</v>
      </c>
      <c r="F115" s="6">
        <v>-44.283861000000002</v>
      </c>
      <c r="G115" s="6">
        <v>-48.613</v>
      </c>
      <c r="H115" s="6">
        <v>-48.613</v>
      </c>
      <c r="I115" s="6">
        <v>0</v>
      </c>
      <c r="J115" s="6">
        <v>-177.559032</v>
      </c>
      <c r="K115" s="6">
        <v>-177.559032</v>
      </c>
      <c r="L115" s="6">
        <v>-177.559032</v>
      </c>
      <c r="M115" s="6">
        <v>-240.83475100000001</v>
      </c>
      <c r="N115" s="6">
        <v>-208.62492800000001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5">
      <c r="A116" s="1" t="s">
        <v>89</v>
      </c>
      <c r="B116" s="6">
        <v>0</v>
      </c>
      <c r="C116" s="6">
        <v>0</v>
      </c>
      <c r="D116" s="6">
        <v>6.0570199999999996</v>
      </c>
      <c r="E116" s="6">
        <v>5.2489049999999997</v>
      </c>
      <c r="F116" s="6">
        <v>4.3319999999999999</v>
      </c>
      <c r="G116" s="6">
        <f>7.095</f>
        <v>7.0949999999999998</v>
      </c>
      <c r="H116" s="6">
        <v>7.7320000000000002</v>
      </c>
      <c r="I116" s="6">
        <v>35.136000000000003</v>
      </c>
      <c r="J116" s="6">
        <v>6.3479999999999999</v>
      </c>
      <c r="K116" s="6">
        <v>8.4982050000000005</v>
      </c>
      <c r="L116" s="12">
        <v>78.306590999999997</v>
      </c>
      <c r="M116" s="12">
        <v>104.87006</v>
      </c>
      <c r="N116" s="12">
        <v>39.289692000000002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hidden="1" customHeight="1" x14ac:dyDescent="0.35">
      <c r="A117" s="1" t="s">
        <v>88</v>
      </c>
      <c r="B117" s="6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62.712629999999997</v>
      </c>
      <c r="L117" s="6">
        <v>0</v>
      </c>
      <c r="M117" s="6">
        <v>0</v>
      </c>
      <c r="N117" s="6">
        <v>0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5">
      <c r="A118" s="4" t="s">
        <v>90</v>
      </c>
      <c r="B118" s="8">
        <f t="shared" ref="B118:N118" si="26">SUM(B113:B117)</f>
        <v>985.07662600000003</v>
      </c>
      <c r="C118" s="8">
        <f t="shared" si="26"/>
        <v>262.12469599999952</v>
      </c>
      <c r="D118" s="8">
        <f t="shared" si="26"/>
        <v>-697.50779499999908</v>
      </c>
      <c r="E118" s="8">
        <f t="shared" si="26"/>
        <v>1715.2708449999998</v>
      </c>
      <c r="F118" s="8">
        <f t="shared" si="26"/>
        <v>2211.9366730000006</v>
      </c>
      <c r="G118" s="8">
        <f t="shared" si="26"/>
        <v>-418.4329999999988</v>
      </c>
      <c r="H118" s="8">
        <f t="shared" si="26"/>
        <v>3680.7669999999989</v>
      </c>
      <c r="I118" s="8">
        <f t="shared" si="26"/>
        <v>5221.1509999999989</v>
      </c>
      <c r="J118" s="8">
        <f t="shared" si="26"/>
        <v>2880.6238969999995</v>
      </c>
      <c r="K118" s="8">
        <f t="shared" si="26"/>
        <v>2418.9992249999996</v>
      </c>
      <c r="L118" s="8">
        <f t="shared" si="26"/>
        <v>8310.741281999999</v>
      </c>
      <c r="M118" s="8">
        <f t="shared" si="26"/>
        <v>7995.6333407999673</v>
      </c>
      <c r="N118" s="8">
        <f t="shared" si="26"/>
        <v>4530.7901630000006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5">
      <c r="A119" s="1"/>
      <c r="B119" s="6"/>
      <c r="C119" s="20"/>
      <c r="D119" s="16"/>
      <c r="E119" s="16"/>
      <c r="F119" s="5"/>
      <c r="G119" s="5"/>
      <c r="H119" s="5"/>
      <c r="I119" s="5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5">
      <c r="A120" s="2" t="s">
        <v>91</v>
      </c>
      <c r="B120" s="8"/>
      <c r="C120" s="8"/>
      <c r="D120" s="8"/>
      <c r="E120" s="8"/>
      <c r="F120" s="5"/>
      <c r="G120" s="5"/>
      <c r="H120" s="5"/>
      <c r="I120" s="5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5">
      <c r="A121" s="1" t="s">
        <v>92</v>
      </c>
      <c r="B121" s="6">
        <v>-341.80909100000002</v>
      </c>
      <c r="C121" s="6">
        <v>-539.73645999999997</v>
      </c>
      <c r="D121" s="6">
        <v>-1067.965095</v>
      </c>
      <c r="E121" s="6">
        <v>-1558.923826</v>
      </c>
      <c r="F121" s="6">
        <v>-1531.804883</v>
      </c>
      <c r="G121" s="6">
        <v>-1307.7080000000001</v>
      </c>
      <c r="H121" s="6">
        <v>-1774</v>
      </c>
      <c r="I121" s="6">
        <f>-1736384126/1000000</f>
        <v>-1736.3841259999999</v>
      </c>
      <c r="J121" s="6">
        <f>-2139292490/1000000</f>
        <v>-2139.2924899999998</v>
      </c>
      <c r="K121" s="6">
        <v>-1388.6097709999999</v>
      </c>
      <c r="L121" s="6">
        <v>-1516.430323</v>
      </c>
      <c r="M121" s="6">
        <v>-2323.1997160000001</v>
      </c>
      <c r="N121" s="6">
        <v>-4083.4631180000001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5">
      <c r="A122" s="1" t="s">
        <v>93</v>
      </c>
      <c r="B122" s="6">
        <v>0</v>
      </c>
      <c r="C122" s="6">
        <v>0</v>
      </c>
      <c r="D122" s="6">
        <v>-3371.395587</v>
      </c>
      <c r="E122" s="6">
        <f>-11.17677</f>
        <v>-11.176769999999999</v>
      </c>
      <c r="F122" s="21" t="s">
        <v>94</v>
      </c>
      <c r="G122" s="6">
        <v>0</v>
      </c>
      <c r="H122" s="6">
        <v>0</v>
      </c>
      <c r="I122" s="6">
        <v>0</v>
      </c>
      <c r="J122" s="6">
        <f>247032463/1000000</f>
        <v>247.03246300000001</v>
      </c>
      <c r="K122" s="6">
        <v>0</v>
      </c>
      <c r="L122" s="6">
        <v>0</v>
      </c>
      <c r="M122" s="6">
        <v>-689.92162499999995</v>
      </c>
      <c r="N122" s="6">
        <v>-632.53800000000001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5">
      <c r="A123" s="1" t="s">
        <v>95</v>
      </c>
      <c r="B123" s="6">
        <v>0</v>
      </c>
      <c r="C123" s="6">
        <v>0</v>
      </c>
      <c r="D123" s="6">
        <v>0</v>
      </c>
      <c r="E123" s="6">
        <v>-61.474787999999997</v>
      </c>
      <c r="F123" s="6">
        <v>-537.89599999999996</v>
      </c>
      <c r="G123" s="6">
        <v>0</v>
      </c>
      <c r="H123" s="6">
        <v>0</v>
      </c>
      <c r="I123" s="6">
        <v>0</v>
      </c>
      <c r="J123" s="6">
        <v>0</v>
      </c>
      <c r="K123" s="6">
        <v>-1719.655295</v>
      </c>
      <c r="L123" s="6">
        <v>0</v>
      </c>
      <c r="M123" s="6">
        <v>0</v>
      </c>
      <c r="N123" s="6">
        <v>0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5">
      <c r="A124" s="1" t="s">
        <v>96</v>
      </c>
      <c r="B124" s="6">
        <v>79.701949999999997</v>
      </c>
      <c r="C124" s="6">
        <v>4.8868</v>
      </c>
      <c r="D124" s="6">
        <v>364.47812800000003</v>
      </c>
      <c r="E124" s="6">
        <v>357.93143400000002</v>
      </c>
      <c r="F124" s="6">
        <v>18.847518000000001</v>
      </c>
      <c r="G124" s="6">
        <v>77.959000000000003</v>
      </c>
      <c r="H124" s="6">
        <v>4.25</v>
      </c>
      <c r="I124" s="6">
        <f>2503626/1000000</f>
        <v>2.5036260000000001</v>
      </c>
      <c r="J124" s="6">
        <f>4166460/1000000</f>
        <v>4.1664599999999998</v>
      </c>
      <c r="K124" s="6">
        <v>3.060076</v>
      </c>
      <c r="L124" s="12">
        <v>18.538921999999999</v>
      </c>
      <c r="M124" s="12">
        <v>2.0897410000000001</v>
      </c>
      <c r="N124" s="12">
        <v>5.2518409999999998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5">
      <c r="A125" s="1" t="s">
        <v>97</v>
      </c>
      <c r="B125" s="6">
        <v>0</v>
      </c>
      <c r="C125" s="6">
        <v>0</v>
      </c>
      <c r="D125" s="6">
        <v>0</v>
      </c>
      <c r="E125" s="6">
        <v>0</v>
      </c>
      <c r="F125" s="6">
        <v>0</v>
      </c>
      <c r="G125" s="6">
        <v>0</v>
      </c>
      <c r="H125" s="6">
        <v>0</v>
      </c>
      <c r="I125" s="6">
        <f>-43.657</f>
        <v>-43.656999999999996</v>
      </c>
      <c r="J125" s="6">
        <v>3.6880000000000002</v>
      </c>
      <c r="K125" s="6">
        <v>-94.872474999999994</v>
      </c>
      <c r="L125" s="12">
        <v>75.749832999999995</v>
      </c>
      <c r="M125" s="12">
        <v>-25.151682000000001</v>
      </c>
      <c r="N125" s="12">
        <v>-61.227285999999999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hidden="1" customHeight="1" x14ac:dyDescent="0.35">
      <c r="A126" s="1" t="s">
        <v>98</v>
      </c>
      <c r="B126" s="6">
        <v>0</v>
      </c>
      <c r="C126" s="6">
        <v>-182.83182400000001</v>
      </c>
      <c r="D126" s="6">
        <v>151.41</v>
      </c>
      <c r="E126" s="6">
        <v>14.3</v>
      </c>
      <c r="F126" s="6">
        <v>12.79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>
        <v>0</v>
      </c>
      <c r="N126" s="6">
        <v>0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hidden="1" customHeight="1" x14ac:dyDescent="0.35">
      <c r="A127" s="1" t="s">
        <v>99</v>
      </c>
      <c r="B127" s="6">
        <v>10.233586000000001</v>
      </c>
      <c r="C127" s="6">
        <v>11.330709000000001</v>
      </c>
      <c r="D127" s="6">
        <v>2.8257590000000001</v>
      </c>
      <c r="E127" s="6">
        <v>0.60519400000000001</v>
      </c>
      <c r="F127" s="7">
        <v>0.09</v>
      </c>
      <c r="G127" s="6">
        <v>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6">
        <v>0</v>
      </c>
      <c r="N127" s="6">
        <v>0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5">
      <c r="A128" s="2" t="s">
        <v>100</v>
      </c>
      <c r="B128" s="8">
        <f t="shared" ref="B128:N128" si="27">SUM(B121:B127)</f>
        <v>-251.87355500000001</v>
      </c>
      <c r="C128" s="8">
        <f t="shared" si="27"/>
        <v>-706.350775</v>
      </c>
      <c r="D128" s="8">
        <f t="shared" si="27"/>
        <v>-3920.6467950000006</v>
      </c>
      <c r="E128" s="8">
        <f t="shared" si="27"/>
        <v>-1258.738756</v>
      </c>
      <c r="F128" s="8">
        <f t="shared" si="27"/>
        <v>-2037.9733650000001</v>
      </c>
      <c r="G128" s="8">
        <f t="shared" si="27"/>
        <v>-1229.749</v>
      </c>
      <c r="H128" s="8">
        <f t="shared" si="27"/>
        <v>-1769.75</v>
      </c>
      <c r="I128" s="8">
        <f t="shared" si="27"/>
        <v>-1777.5374999999999</v>
      </c>
      <c r="J128" s="8">
        <f t="shared" si="27"/>
        <v>-1884.4055669999998</v>
      </c>
      <c r="K128" s="8">
        <f t="shared" si="27"/>
        <v>-3200.0774649999998</v>
      </c>
      <c r="L128" s="8">
        <f t="shared" si="27"/>
        <v>-1422.141568</v>
      </c>
      <c r="M128" s="8">
        <f t="shared" si="27"/>
        <v>-3036.1832820000004</v>
      </c>
      <c r="N128" s="8">
        <f t="shared" si="27"/>
        <v>-4771.9765630000002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5">
      <c r="A129" s="1"/>
      <c r="B129" s="6"/>
      <c r="C129" s="6"/>
      <c r="D129" s="6"/>
      <c r="E129" s="6"/>
      <c r="F129" s="5"/>
      <c r="G129" s="5"/>
      <c r="H129" s="5"/>
      <c r="I129" s="5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5">
      <c r="A130" s="2" t="s">
        <v>101</v>
      </c>
      <c r="B130" s="8"/>
      <c r="C130" s="8"/>
      <c r="D130" s="8"/>
      <c r="E130" s="8"/>
      <c r="F130" s="5"/>
      <c r="G130" s="5"/>
      <c r="H130" s="5"/>
      <c r="I130" s="5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5">
      <c r="A131" s="1" t="s">
        <v>104</v>
      </c>
      <c r="B131" s="6">
        <v>-555.84713899999997</v>
      </c>
      <c r="C131" s="6">
        <v>-2214.6000020000001</v>
      </c>
      <c r="D131" s="6">
        <v>2250</v>
      </c>
      <c r="E131" s="6">
        <f>1544-1490</f>
        <v>54</v>
      </c>
      <c r="F131" s="5">
        <f>2665-1261</f>
        <v>1404</v>
      </c>
      <c r="G131" s="6">
        <f>4050-1445.5</f>
        <v>2604.5</v>
      </c>
      <c r="H131" s="6">
        <f>4986-5778.491</f>
        <v>-792.49099999999999</v>
      </c>
      <c r="I131" s="6">
        <f>(5551000000-7537541907)/1000000</f>
        <v>-1986.541907</v>
      </c>
      <c r="J131" s="6">
        <f>(5800000000+2000000000-4949466680-1584000000-15000000)/1000000</f>
        <v>1251.53332</v>
      </c>
      <c r="K131" s="6">
        <f>(5010000000+1200000000-3170000000-20000000-9000000)/1000000</f>
        <v>3011</v>
      </c>
      <c r="L131" s="6">
        <f>(5140000000-6910000000-20000000)/1000000</f>
        <v>-1790</v>
      </c>
      <c r="M131" s="6">
        <f>(6240000000-8910000000-20000000)/1000000</f>
        <v>-2690</v>
      </c>
      <c r="N131" s="6">
        <f>(22923319000-18316349000-26000000)/1000000</f>
        <v>4580.97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5">
      <c r="A132" s="1" t="s">
        <v>106</v>
      </c>
      <c r="B132" s="6"/>
      <c r="C132" s="6">
        <v>0</v>
      </c>
      <c r="D132" s="6">
        <v>-446.20432099999999</v>
      </c>
      <c r="E132" s="6">
        <v>-472.13719300000002</v>
      </c>
      <c r="F132" s="6">
        <v>-637.60654699999998</v>
      </c>
      <c r="G132" s="6">
        <v>-637.60699999999997</v>
      </c>
      <c r="H132" s="6">
        <v>-637.60699999999997</v>
      </c>
      <c r="I132" s="6">
        <f>-1275213094/1000000</f>
        <v>-1275.213094</v>
      </c>
      <c r="J132" s="6">
        <f>-1275213094/1000000</f>
        <v>-1275.213094</v>
      </c>
      <c r="K132" s="6">
        <f>-1275213094/1000000</f>
        <v>-1275.213094</v>
      </c>
      <c r="L132" s="6">
        <v>-1416.9034380000001</v>
      </c>
      <c r="M132" s="6">
        <v>-3400.5682510000001</v>
      </c>
      <c r="N132" s="6">
        <v>-3896.4844539999999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5">
      <c r="A133" s="1" t="s">
        <v>107</v>
      </c>
      <c r="B133" s="6">
        <v>0</v>
      </c>
      <c r="C133" s="6">
        <v>0</v>
      </c>
      <c r="D133" s="6">
        <v>0</v>
      </c>
      <c r="E133" s="6">
        <v>0</v>
      </c>
      <c r="F133" s="6">
        <v>0</v>
      </c>
      <c r="G133" s="6">
        <v>0</v>
      </c>
      <c r="H133" s="6">
        <v>-185.75399999999999</v>
      </c>
      <c r="I133" s="6">
        <f>-295688307/1000000</f>
        <v>-295.68830700000001</v>
      </c>
      <c r="J133" s="6">
        <f>-324325639/1000000</f>
        <v>-324.32563900000002</v>
      </c>
      <c r="K133" s="6">
        <f>-367136901/1000000</f>
        <v>-367.13690100000002</v>
      </c>
      <c r="L133" s="6">
        <v>-427.57872500000002</v>
      </c>
      <c r="M133" s="6">
        <v>-476.15856200000002</v>
      </c>
      <c r="N133" s="6">
        <v>-558.12177999999994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5">
      <c r="A134" s="1" t="s">
        <v>105</v>
      </c>
      <c r="B134" s="6">
        <v>-112.45020599999999</v>
      </c>
      <c r="C134" s="6">
        <v>-15.287944</v>
      </c>
      <c r="D134" s="6">
        <v>0</v>
      </c>
      <c r="E134" s="6">
        <v>-64.932232999999997</v>
      </c>
      <c r="F134" s="6">
        <v>-104.76811499999999</v>
      </c>
      <c r="G134" s="6">
        <v>-190.803</v>
      </c>
      <c r="H134" s="6">
        <f>-363.635</f>
        <v>-363.63499999999999</v>
      </c>
      <c r="I134" s="6">
        <f>-264635783/1000000</f>
        <v>-264.635783</v>
      </c>
      <c r="J134" s="6">
        <f>-149285666/1000000</f>
        <v>-149.28566599999999</v>
      </c>
      <c r="K134" s="6">
        <f>-166432093/1000000</f>
        <v>-166.43209300000001</v>
      </c>
      <c r="L134" s="6">
        <v>-353.54838699999999</v>
      </c>
      <c r="M134" s="6">
        <v>-215.13416699999999</v>
      </c>
      <c r="N134" s="6">
        <v>-228.24234799999999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5">
      <c r="A135" s="1" t="s">
        <v>102</v>
      </c>
      <c r="B135" s="6">
        <v>0</v>
      </c>
      <c r="C135" s="6">
        <v>3500.3590140000001</v>
      </c>
      <c r="D135" s="6">
        <v>2272.3133579999999</v>
      </c>
      <c r="E135" s="6">
        <v>0</v>
      </c>
      <c r="F135" s="6">
        <v>17.33877</v>
      </c>
      <c r="G135" s="6">
        <v>0</v>
      </c>
      <c r="H135" s="6">
        <v>0</v>
      </c>
      <c r="I135" s="6">
        <v>0</v>
      </c>
      <c r="J135" s="6">
        <v>0</v>
      </c>
      <c r="K135" s="6">
        <v>0</v>
      </c>
      <c r="L135" s="6">
        <v>0</v>
      </c>
      <c r="M135" s="6">
        <v>0</v>
      </c>
      <c r="N135" s="6">
        <v>0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hidden="1" customHeight="1" x14ac:dyDescent="0.35">
      <c r="A136" s="1" t="s">
        <v>103</v>
      </c>
      <c r="B136" s="6">
        <v>0</v>
      </c>
      <c r="C136" s="6">
        <v>0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0</v>
      </c>
      <c r="L136" s="6">
        <v>0</v>
      </c>
      <c r="M136" s="6">
        <v>0</v>
      </c>
      <c r="N136" s="6">
        <v>0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5">
      <c r="A137" s="4" t="s">
        <v>108</v>
      </c>
      <c r="B137" s="8">
        <f>SUM(B131:B136)</f>
        <v>-668.29734499999995</v>
      </c>
      <c r="C137" s="8">
        <f t="shared" ref="C137:N137" si="28">SUM(C131:C136)</f>
        <v>1270.4710679999998</v>
      </c>
      <c r="D137" s="8">
        <f t="shared" si="28"/>
        <v>4076.1090370000002</v>
      </c>
      <c r="E137" s="8">
        <f t="shared" si="28"/>
        <v>-483.06942600000002</v>
      </c>
      <c r="F137" s="8">
        <f t="shared" si="28"/>
        <v>678.96410800000001</v>
      </c>
      <c r="G137" s="8">
        <f t="shared" si="28"/>
        <v>1776.0900000000001</v>
      </c>
      <c r="H137" s="8">
        <f t="shared" si="28"/>
        <v>-1979.4869999999999</v>
      </c>
      <c r="I137" s="8">
        <f t="shared" si="28"/>
        <v>-3822.0790910000001</v>
      </c>
      <c r="J137" s="8">
        <f t="shared" si="28"/>
        <v>-497.29107899999997</v>
      </c>
      <c r="K137" s="8">
        <f t="shared" si="28"/>
        <v>1202.2179120000001</v>
      </c>
      <c r="L137" s="8">
        <f t="shared" si="28"/>
        <v>-3988.0305499999999</v>
      </c>
      <c r="M137" s="8">
        <f t="shared" si="28"/>
        <v>-6781.8609800000004</v>
      </c>
      <c r="N137" s="8">
        <f t="shared" si="28"/>
        <v>-101.8785819999996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5">
      <c r="A138" s="1"/>
      <c r="B138" s="6"/>
      <c r="C138" s="6"/>
      <c r="D138" s="6"/>
      <c r="E138" s="6"/>
      <c r="F138" s="5"/>
      <c r="G138" s="5"/>
      <c r="H138" s="5"/>
      <c r="I138" s="5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5">
      <c r="A139" s="4" t="s">
        <v>109</v>
      </c>
      <c r="B139" s="8">
        <f t="shared" ref="B139:N139" si="29">B118+B128+B137</f>
        <v>64.905726000000072</v>
      </c>
      <c r="C139" s="8">
        <f t="shared" si="29"/>
        <v>826.24498899999935</v>
      </c>
      <c r="D139" s="8">
        <f t="shared" si="29"/>
        <v>-542.04555299999993</v>
      </c>
      <c r="E139" s="8">
        <f t="shared" si="29"/>
        <v>-26.537337000000207</v>
      </c>
      <c r="F139" s="8">
        <f t="shared" si="29"/>
        <v>852.92741600000056</v>
      </c>
      <c r="G139" s="8">
        <f t="shared" si="29"/>
        <v>127.90800000000127</v>
      </c>
      <c r="H139" s="8">
        <f t="shared" si="29"/>
        <v>-68.470000000000937</v>
      </c>
      <c r="I139" s="8">
        <f t="shared" si="29"/>
        <v>-378.46559100000104</v>
      </c>
      <c r="J139" s="8">
        <f t="shared" si="29"/>
        <v>498.92725099999973</v>
      </c>
      <c r="K139" s="8">
        <f t="shared" si="29"/>
        <v>421.13967199999979</v>
      </c>
      <c r="L139" s="8">
        <f t="shared" si="29"/>
        <v>2900.5691639999991</v>
      </c>
      <c r="M139" s="8">
        <f t="shared" si="29"/>
        <v>-1822.410921200034</v>
      </c>
      <c r="N139" s="8">
        <f t="shared" si="29"/>
        <v>-343.06498199999919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5">
      <c r="A140" s="1" t="s">
        <v>110</v>
      </c>
      <c r="B140" s="6">
        <v>739.48900700000002</v>
      </c>
      <c r="C140" s="6">
        <v>437.96490699999998</v>
      </c>
      <c r="D140" s="6">
        <f t="shared" ref="D140:M140" si="30">C141</f>
        <v>1264.2098959999994</v>
      </c>
      <c r="E140" s="6">
        <f t="shared" si="30"/>
        <v>722.16434299999946</v>
      </c>
      <c r="F140" s="6">
        <f t="shared" si="30"/>
        <v>695.62700599999926</v>
      </c>
      <c r="G140" s="6">
        <f t="shared" si="30"/>
        <v>1548.5544219999997</v>
      </c>
      <c r="H140" s="6">
        <f t="shared" si="30"/>
        <v>1676.462422000001</v>
      </c>
      <c r="I140" s="6">
        <f t="shared" si="30"/>
        <v>1607.992422</v>
      </c>
      <c r="J140" s="6">
        <f t="shared" si="30"/>
        <v>1229.526830999999</v>
      </c>
      <c r="K140" s="6">
        <v>1728.308358</v>
      </c>
      <c r="L140" s="6">
        <f t="shared" si="30"/>
        <v>2149.4480299999996</v>
      </c>
      <c r="M140" s="6">
        <f t="shared" si="30"/>
        <v>5050.0171939999982</v>
      </c>
      <c r="N140" s="6">
        <v>3227.6062729999999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5">
      <c r="A141" s="2" t="s">
        <v>111</v>
      </c>
      <c r="B141" s="8">
        <f t="shared" ref="B141:I141" si="31">SUM(B139:B140)</f>
        <v>804.39473300000009</v>
      </c>
      <c r="C141" s="8">
        <f t="shared" si="31"/>
        <v>1264.2098959999994</v>
      </c>
      <c r="D141" s="8">
        <f t="shared" si="31"/>
        <v>722.16434299999946</v>
      </c>
      <c r="E141" s="8">
        <f t="shared" si="31"/>
        <v>695.62700599999926</v>
      </c>
      <c r="F141" s="8">
        <f t="shared" si="31"/>
        <v>1548.5544219999997</v>
      </c>
      <c r="G141" s="8">
        <f t="shared" si="31"/>
        <v>1676.462422000001</v>
      </c>
      <c r="H141" s="8">
        <f t="shared" si="31"/>
        <v>1607.992422</v>
      </c>
      <c r="I141" s="8">
        <f t="shared" si="31"/>
        <v>1229.526830999999</v>
      </c>
      <c r="J141" s="8">
        <f t="shared" ref="J141:L141" si="32">SUM(J139:J140)</f>
        <v>1728.4540819999988</v>
      </c>
      <c r="K141" s="8">
        <f t="shared" si="32"/>
        <v>2149.4480299999996</v>
      </c>
      <c r="L141" s="8">
        <f t="shared" si="32"/>
        <v>5050.0171939999982</v>
      </c>
      <c r="M141" s="8">
        <f t="shared" ref="M141:N141" si="33">SUM(M139:M140)</f>
        <v>3227.6062727999642</v>
      </c>
      <c r="N141" s="8">
        <f t="shared" si="33"/>
        <v>2884.5412910000005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5">
      <c r="A142" s="1"/>
      <c r="B142" s="22"/>
      <c r="C142" s="22"/>
      <c r="D142" s="22"/>
      <c r="E142" s="22"/>
      <c r="F142" s="1"/>
      <c r="G142" s="1"/>
      <c r="H142" s="9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5">
      <c r="A143" s="1" t="s">
        <v>112</v>
      </c>
      <c r="B143" s="22">
        <f t="shared" ref="B143:J143" si="34">SUM(B118,B121)</f>
        <v>643.26753499999995</v>
      </c>
      <c r="C143" s="22">
        <f t="shared" si="34"/>
        <v>-277.61176400000045</v>
      </c>
      <c r="D143" s="22">
        <f t="shared" si="34"/>
        <v>-1765.4728899999991</v>
      </c>
      <c r="E143" s="22">
        <f t="shared" si="34"/>
        <v>156.34701899999982</v>
      </c>
      <c r="F143" s="22">
        <f t="shared" si="34"/>
        <v>680.13179000000059</v>
      </c>
      <c r="G143" s="22">
        <f t="shared" si="34"/>
        <v>-1726.1409999999989</v>
      </c>
      <c r="H143" s="22">
        <f t="shared" si="34"/>
        <v>1906.7669999999989</v>
      </c>
      <c r="I143" s="22">
        <f t="shared" si="34"/>
        <v>3484.766873999999</v>
      </c>
      <c r="J143" s="22">
        <f t="shared" si="34"/>
        <v>741.33140699999967</v>
      </c>
      <c r="K143" s="22">
        <f>SUM(K118,K121)</f>
        <v>1030.3894539999997</v>
      </c>
      <c r="L143" s="22">
        <f>SUM(L118,L121)</f>
        <v>6794.3109589999985</v>
      </c>
      <c r="M143" s="22">
        <f>SUM(M118,M121)</f>
        <v>5672.4336247999672</v>
      </c>
      <c r="N143" s="22">
        <f>SUM(N118,N121)</f>
        <v>447.32704500000045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5">
      <c r="A144" s="1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5">
      <c r="A145" s="11" t="s">
        <v>113</v>
      </c>
      <c r="B145" s="1"/>
      <c r="C145" s="1"/>
      <c r="D145" s="1"/>
      <c r="E145" s="1"/>
      <c r="F145" s="1"/>
      <c r="G145" s="23"/>
      <c r="H145" s="1"/>
      <c r="L145" s="1"/>
      <c r="M145" s="22"/>
      <c r="N145" s="22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5">
      <c r="A146" s="11"/>
      <c r="B146" s="1"/>
      <c r="C146" s="1"/>
      <c r="D146" s="1"/>
      <c r="E146" s="1"/>
      <c r="F146" s="1"/>
      <c r="G146" s="1"/>
      <c r="H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5">
      <c r="A147" s="1"/>
      <c r="B147" s="1"/>
      <c r="C147" s="1"/>
      <c r="D147" s="1"/>
      <c r="E147" s="1"/>
      <c r="F147" s="1"/>
      <c r="G147" s="1"/>
      <c r="H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5">
      <c r="A148" s="1"/>
      <c r="B148" s="1"/>
      <c r="C148" s="1"/>
      <c r="D148" s="1"/>
      <c r="E148" s="1"/>
      <c r="F148" s="1"/>
      <c r="G148" s="1"/>
      <c r="H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5">
      <c r="A149" s="1"/>
      <c r="B149" s="1"/>
      <c r="C149" s="1"/>
      <c r="D149" s="1"/>
      <c r="E149" s="1"/>
      <c r="F149" s="1"/>
      <c r="G149" s="1"/>
      <c r="H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5">
      <c r="A150" s="1"/>
      <c r="B150" s="1"/>
      <c r="C150" s="1"/>
      <c r="D150" s="1"/>
      <c r="E150" s="1"/>
      <c r="F150" s="1"/>
      <c r="G150" s="1"/>
      <c r="H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5">
      <c r="A151" s="1"/>
      <c r="B151" s="1"/>
      <c r="C151" s="1"/>
      <c r="D151" s="1"/>
      <c r="E151" s="1"/>
      <c r="F151" s="1"/>
      <c r="G151" s="1"/>
      <c r="H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5">
      <c r="A152" s="1"/>
      <c r="B152" s="1"/>
      <c r="C152" s="1"/>
      <c r="D152" s="1"/>
      <c r="E152" s="1"/>
      <c r="F152" s="1"/>
      <c r="G152" s="1"/>
      <c r="H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5">
      <c r="A153" s="1"/>
      <c r="B153" s="1"/>
      <c r="C153" s="1"/>
      <c r="D153" s="1"/>
      <c r="E153" s="1"/>
      <c r="F153" s="1"/>
      <c r="G153" s="1"/>
      <c r="H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5">
      <c r="A154" s="1"/>
      <c r="B154" s="1"/>
      <c r="C154" s="1"/>
      <c r="D154" s="1"/>
      <c r="E154" s="1"/>
      <c r="F154" s="1"/>
      <c r="G154" s="1"/>
      <c r="H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5">
      <c r="A155" s="1"/>
      <c r="B155" s="1"/>
      <c r="C155" s="1"/>
      <c r="D155" s="1"/>
      <c r="E155" s="1"/>
      <c r="F155" s="1"/>
      <c r="G155" s="1"/>
      <c r="H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5">
      <c r="A156" s="1"/>
      <c r="B156" s="1"/>
      <c r="C156" s="1"/>
      <c r="D156" s="1"/>
      <c r="E156" s="1"/>
      <c r="F156" s="1"/>
      <c r="G156" s="1"/>
      <c r="H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5">
      <c r="A157" s="1"/>
      <c r="B157" s="1"/>
      <c r="C157" s="1"/>
      <c r="D157" s="1"/>
      <c r="E157" s="1"/>
      <c r="F157" s="1"/>
      <c r="G157" s="1"/>
      <c r="H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5">
      <c r="A158" s="1"/>
      <c r="B158" s="1"/>
      <c r="C158" s="1"/>
      <c r="D158" s="1"/>
      <c r="E158" s="1"/>
      <c r="F158" s="1"/>
      <c r="G158" s="1"/>
      <c r="H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5">
      <c r="A159" s="1"/>
      <c r="B159" s="1"/>
      <c r="C159" s="1"/>
      <c r="D159" s="1"/>
      <c r="E159" s="1"/>
      <c r="F159" s="1"/>
      <c r="G159" s="1"/>
      <c r="H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5">
      <c r="A160" s="1"/>
      <c r="B160" s="1"/>
      <c r="C160" s="1"/>
      <c r="D160" s="1"/>
      <c r="E160" s="1"/>
      <c r="F160" s="1"/>
      <c r="G160" s="1"/>
      <c r="H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5">
      <c r="A161" s="1"/>
      <c r="B161" s="1"/>
      <c r="C161" s="1"/>
      <c r="D161" s="1"/>
      <c r="E161" s="1"/>
      <c r="F161" s="1"/>
      <c r="G161" s="1"/>
      <c r="H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5">
      <c r="A162" s="1"/>
      <c r="B162" s="1"/>
      <c r="C162" s="1"/>
      <c r="D162" s="1"/>
      <c r="E162" s="1"/>
      <c r="F162" s="1"/>
      <c r="G162" s="1"/>
      <c r="H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5">
      <c r="A163" s="1"/>
      <c r="B163" s="1"/>
      <c r="C163" s="1"/>
      <c r="D163" s="1"/>
      <c r="E163" s="1"/>
      <c r="F163" s="1"/>
      <c r="G163" s="1"/>
      <c r="H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5">
      <c r="A164" s="1"/>
      <c r="B164" s="1"/>
      <c r="C164" s="1"/>
      <c r="D164" s="1"/>
      <c r="E164" s="1"/>
      <c r="F164" s="1"/>
      <c r="G164" s="1"/>
      <c r="H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5">
      <c r="A165" s="1"/>
      <c r="B165" s="1"/>
      <c r="C165" s="1"/>
      <c r="D165" s="1"/>
      <c r="E165" s="1"/>
      <c r="F165" s="1"/>
      <c r="G165" s="1"/>
      <c r="H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5">
      <c r="A166" s="1"/>
      <c r="B166" s="1"/>
      <c r="C166" s="1"/>
      <c r="D166" s="1"/>
      <c r="E166" s="1"/>
      <c r="F166" s="1"/>
      <c r="G166" s="1"/>
      <c r="H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5">
      <c r="A167" s="1"/>
      <c r="B167" s="1"/>
      <c r="C167" s="1"/>
      <c r="D167" s="1"/>
      <c r="E167" s="1"/>
      <c r="F167" s="1"/>
      <c r="G167" s="1"/>
      <c r="H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5">
      <c r="A168" s="1"/>
      <c r="B168" s="1"/>
      <c r="C168" s="1"/>
      <c r="D168" s="1"/>
      <c r="E168" s="1"/>
      <c r="F168" s="1"/>
      <c r="G168" s="1"/>
      <c r="H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5">
      <c r="A169" s="1"/>
      <c r="B169" s="1"/>
      <c r="C169" s="1"/>
      <c r="D169" s="1"/>
      <c r="E169" s="1"/>
      <c r="F169" s="1"/>
      <c r="G169" s="1"/>
      <c r="H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5">
      <c r="A170" s="1"/>
      <c r="B170" s="1"/>
      <c r="C170" s="1"/>
      <c r="D170" s="1"/>
      <c r="E170" s="1"/>
      <c r="F170" s="1"/>
      <c r="G170" s="1"/>
      <c r="H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5">
      <c r="A171" s="1"/>
      <c r="B171" s="1"/>
      <c r="C171" s="1"/>
      <c r="D171" s="1"/>
      <c r="E171" s="1"/>
      <c r="F171" s="1"/>
      <c r="G171" s="1"/>
      <c r="H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5">
      <c r="A172" s="1"/>
      <c r="B172" s="1"/>
      <c r="C172" s="1"/>
      <c r="D172" s="1"/>
      <c r="E172" s="1"/>
      <c r="F172" s="1"/>
      <c r="G172" s="1"/>
      <c r="H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5">
      <c r="A173" s="1"/>
      <c r="B173" s="1"/>
      <c r="C173" s="1"/>
      <c r="D173" s="1"/>
      <c r="E173" s="1"/>
      <c r="F173" s="1"/>
      <c r="G173" s="1"/>
      <c r="H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5">
      <c r="A174" s="1"/>
      <c r="B174" s="1"/>
      <c r="C174" s="1"/>
      <c r="D174" s="1"/>
      <c r="E174" s="1"/>
      <c r="F174" s="1"/>
      <c r="G174" s="1"/>
      <c r="H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5">
      <c r="A175" s="1"/>
      <c r="B175" s="1"/>
      <c r="C175" s="1"/>
      <c r="D175" s="1"/>
      <c r="E175" s="1"/>
      <c r="F175" s="1"/>
      <c r="G175" s="1"/>
      <c r="H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5">
      <c r="A176" s="1"/>
      <c r="B176" s="1"/>
      <c r="C176" s="1"/>
      <c r="D176" s="1"/>
      <c r="E176" s="1"/>
      <c r="F176" s="1"/>
      <c r="G176" s="1"/>
      <c r="H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5">
      <c r="A177" s="1"/>
      <c r="B177" s="1"/>
      <c r="C177" s="1"/>
      <c r="D177" s="1"/>
      <c r="E177" s="1"/>
      <c r="F177" s="1"/>
      <c r="G177" s="1"/>
      <c r="H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5">
      <c r="A178" s="1"/>
      <c r="B178" s="1"/>
      <c r="C178" s="1"/>
      <c r="D178" s="1"/>
      <c r="E178" s="1"/>
      <c r="F178" s="1"/>
      <c r="G178" s="1"/>
      <c r="H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5">
      <c r="A179" s="1"/>
      <c r="B179" s="1"/>
      <c r="C179" s="1"/>
      <c r="D179" s="1"/>
      <c r="E179" s="1"/>
      <c r="F179" s="1"/>
      <c r="G179" s="1"/>
      <c r="H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5">
      <c r="A180" s="1"/>
      <c r="B180" s="1"/>
      <c r="C180" s="1"/>
      <c r="D180" s="1"/>
      <c r="E180" s="1"/>
      <c r="F180" s="1"/>
      <c r="G180" s="1"/>
      <c r="H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5">
      <c r="A181" s="1"/>
      <c r="B181" s="1"/>
      <c r="C181" s="1"/>
      <c r="D181" s="1"/>
      <c r="E181" s="1"/>
      <c r="F181" s="1"/>
      <c r="G181" s="1"/>
      <c r="H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5">
      <c r="A182" s="1"/>
      <c r="B182" s="1"/>
      <c r="C182" s="1"/>
      <c r="D182" s="1"/>
      <c r="E182" s="1"/>
      <c r="F182" s="1"/>
      <c r="G182" s="1"/>
      <c r="H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5">
      <c r="A183" s="1"/>
      <c r="B183" s="1"/>
      <c r="C183" s="1"/>
      <c r="D183" s="1"/>
      <c r="E183" s="1"/>
      <c r="F183" s="1"/>
      <c r="G183" s="1"/>
      <c r="H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5">
      <c r="A184" s="1"/>
      <c r="B184" s="1"/>
      <c r="C184" s="1"/>
      <c r="D184" s="1"/>
      <c r="E184" s="1"/>
      <c r="F184" s="1"/>
      <c r="G184" s="1"/>
      <c r="H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5">
      <c r="A185" s="1"/>
      <c r="B185" s="1"/>
      <c r="C185" s="1"/>
      <c r="D185" s="1"/>
      <c r="E185" s="1"/>
      <c r="F185" s="1"/>
      <c r="G185" s="1"/>
      <c r="H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5">
      <c r="A186" s="1"/>
      <c r="B186" s="1"/>
      <c r="C186" s="1"/>
      <c r="D186" s="1"/>
      <c r="E186" s="1"/>
      <c r="F186" s="1"/>
      <c r="G186" s="1"/>
      <c r="H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5">
      <c r="A187" s="1"/>
      <c r="B187" s="1"/>
      <c r="C187" s="1"/>
      <c r="D187" s="1"/>
      <c r="E187" s="1"/>
      <c r="F187" s="1"/>
      <c r="G187" s="1"/>
      <c r="H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5">
      <c r="A188" s="1"/>
      <c r="B188" s="1"/>
      <c r="C188" s="1"/>
      <c r="D188" s="1"/>
      <c r="E188" s="1"/>
      <c r="F188" s="1"/>
      <c r="G188" s="1"/>
      <c r="H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5">
      <c r="A189" s="1"/>
      <c r="B189" s="1"/>
      <c r="C189" s="1"/>
      <c r="D189" s="1"/>
      <c r="E189" s="1"/>
      <c r="F189" s="1"/>
      <c r="G189" s="1"/>
      <c r="H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5">
      <c r="A190" s="1"/>
      <c r="B190" s="1"/>
      <c r="C190" s="1"/>
      <c r="D190" s="1"/>
      <c r="E190" s="1"/>
      <c r="F190" s="1"/>
      <c r="G190" s="1"/>
      <c r="H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5">
      <c r="A191" s="1"/>
      <c r="B191" s="1"/>
      <c r="C191" s="1"/>
      <c r="D191" s="1"/>
      <c r="E191" s="1"/>
      <c r="F191" s="1"/>
      <c r="G191" s="1"/>
      <c r="H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5">
      <c r="A192" s="1"/>
      <c r="B192" s="1"/>
      <c r="C192" s="1"/>
      <c r="D192" s="1"/>
      <c r="E192" s="1"/>
      <c r="F192" s="1"/>
      <c r="G192" s="1"/>
      <c r="H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5">
      <c r="A193" s="1"/>
      <c r="B193" s="1"/>
      <c r="C193" s="1"/>
      <c r="D193" s="1"/>
      <c r="E193" s="1"/>
      <c r="F193" s="1"/>
      <c r="G193" s="1"/>
      <c r="H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5">
      <c r="A194" s="1"/>
      <c r="B194" s="1"/>
      <c r="C194" s="1"/>
      <c r="D194" s="1"/>
      <c r="E194" s="1"/>
      <c r="F194" s="1"/>
      <c r="G194" s="1"/>
      <c r="H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5">
      <c r="A195" s="1"/>
      <c r="B195" s="1"/>
      <c r="C195" s="1"/>
      <c r="D195" s="1"/>
      <c r="E195" s="1"/>
      <c r="F195" s="1"/>
      <c r="G195" s="1"/>
      <c r="H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5">
      <c r="A196" s="1"/>
      <c r="B196" s="1"/>
      <c r="C196" s="1"/>
      <c r="D196" s="1"/>
      <c r="E196" s="1"/>
      <c r="F196" s="1"/>
      <c r="G196" s="1"/>
      <c r="H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5">
      <c r="A197" s="1"/>
      <c r="B197" s="1"/>
      <c r="C197" s="1"/>
      <c r="D197" s="1"/>
      <c r="E197" s="1"/>
      <c r="F197" s="1"/>
      <c r="G197" s="1"/>
      <c r="H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5">
      <c r="A198" s="1"/>
      <c r="B198" s="1"/>
      <c r="C198" s="1"/>
      <c r="D198" s="1"/>
      <c r="E198" s="1"/>
      <c r="F198" s="1"/>
      <c r="G198" s="1"/>
      <c r="H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5">
      <c r="A199" s="1"/>
      <c r="B199" s="1"/>
      <c r="C199" s="1"/>
      <c r="D199" s="1"/>
      <c r="E199" s="1"/>
      <c r="F199" s="1"/>
      <c r="G199" s="1"/>
      <c r="H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5">
      <c r="A200" s="1"/>
      <c r="B200" s="1"/>
      <c r="C200" s="1"/>
      <c r="D200" s="1"/>
      <c r="E200" s="1"/>
      <c r="F200" s="1"/>
      <c r="G200" s="1"/>
      <c r="H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5">
      <c r="A201" s="1"/>
      <c r="B201" s="1"/>
      <c r="C201" s="1"/>
      <c r="D201" s="1"/>
      <c r="E201" s="1"/>
      <c r="F201" s="1"/>
      <c r="G201" s="1"/>
      <c r="H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5">
      <c r="A202" s="1"/>
      <c r="B202" s="1"/>
      <c r="C202" s="1"/>
      <c r="D202" s="1"/>
      <c r="E202" s="1"/>
      <c r="F202" s="1"/>
      <c r="G202" s="1"/>
      <c r="H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5">
      <c r="A203" s="1"/>
      <c r="B203" s="1"/>
      <c r="C203" s="1"/>
      <c r="D203" s="1"/>
      <c r="E203" s="1"/>
      <c r="F203" s="1"/>
      <c r="G203" s="1"/>
      <c r="H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5">
      <c r="A204" s="1"/>
      <c r="B204" s="1"/>
      <c r="C204" s="1"/>
      <c r="D204" s="1"/>
      <c r="E204" s="1"/>
      <c r="F204" s="1"/>
      <c r="G204" s="1"/>
      <c r="H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5">
      <c r="A205" s="1"/>
      <c r="B205" s="1"/>
      <c r="C205" s="1"/>
      <c r="D205" s="1"/>
      <c r="E205" s="1"/>
      <c r="F205" s="1"/>
      <c r="G205" s="1"/>
      <c r="H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5">
      <c r="A206" s="1"/>
      <c r="B206" s="1"/>
      <c r="C206" s="1"/>
      <c r="D206" s="1"/>
      <c r="E206" s="1"/>
      <c r="F206" s="1"/>
      <c r="G206" s="1"/>
      <c r="H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5">
      <c r="A207" s="1"/>
      <c r="B207" s="1"/>
      <c r="C207" s="1"/>
      <c r="D207" s="1"/>
      <c r="E207" s="1"/>
      <c r="F207" s="1"/>
      <c r="G207" s="1"/>
      <c r="H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5">
      <c r="A208" s="1"/>
      <c r="B208" s="1"/>
      <c r="C208" s="1"/>
      <c r="D208" s="1"/>
      <c r="E208" s="1"/>
      <c r="F208" s="1"/>
      <c r="G208" s="1"/>
      <c r="H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5">
      <c r="A209" s="1"/>
      <c r="B209" s="1"/>
      <c r="C209" s="1"/>
      <c r="D209" s="1"/>
      <c r="E209" s="1"/>
      <c r="F209" s="1"/>
      <c r="G209" s="1"/>
      <c r="H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5">
      <c r="A210" s="1"/>
      <c r="B210" s="1"/>
      <c r="C210" s="1"/>
      <c r="D210" s="1"/>
      <c r="E210" s="1"/>
      <c r="F210" s="1"/>
      <c r="G210" s="1"/>
      <c r="H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5">
      <c r="A211" s="1"/>
      <c r="B211" s="1"/>
      <c r="C211" s="1"/>
      <c r="D211" s="1"/>
      <c r="E211" s="1"/>
      <c r="F211" s="1"/>
      <c r="G211" s="1"/>
      <c r="H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5">
      <c r="A212" s="1"/>
      <c r="B212" s="1"/>
      <c r="C212" s="1"/>
      <c r="D212" s="1"/>
      <c r="E212" s="1"/>
      <c r="F212" s="1"/>
      <c r="G212" s="1"/>
      <c r="H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5">
      <c r="A213" s="1"/>
      <c r="B213" s="1"/>
      <c r="C213" s="1"/>
      <c r="D213" s="1"/>
      <c r="E213" s="1"/>
      <c r="F213" s="1"/>
      <c r="G213" s="1"/>
      <c r="H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5">
      <c r="A214" s="1"/>
      <c r="B214" s="1"/>
      <c r="C214" s="1"/>
      <c r="D214" s="1"/>
      <c r="E214" s="1"/>
      <c r="F214" s="1"/>
      <c r="G214" s="1"/>
      <c r="H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5">
      <c r="A215" s="1"/>
      <c r="B215" s="1"/>
      <c r="C215" s="1"/>
      <c r="D215" s="1"/>
      <c r="E215" s="1"/>
      <c r="F215" s="1"/>
      <c r="G215" s="1"/>
      <c r="H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5">
      <c r="A216" s="1"/>
      <c r="B216" s="1"/>
      <c r="C216" s="1"/>
      <c r="D216" s="1"/>
      <c r="E216" s="1"/>
      <c r="F216" s="1"/>
      <c r="G216" s="1"/>
      <c r="H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5">
      <c r="A217" s="1"/>
      <c r="B217" s="1"/>
      <c r="C217" s="1"/>
      <c r="D217" s="1"/>
      <c r="E217" s="1"/>
      <c r="F217" s="1"/>
      <c r="G217" s="1"/>
      <c r="H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5">
      <c r="A218" s="1"/>
      <c r="B218" s="1"/>
      <c r="C218" s="1"/>
      <c r="D218" s="1"/>
      <c r="E218" s="1"/>
      <c r="F218" s="1"/>
      <c r="G218" s="1"/>
      <c r="H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5">
      <c r="A219" s="1"/>
      <c r="B219" s="1"/>
      <c r="C219" s="1"/>
      <c r="D219" s="1"/>
      <c r="E219" s="1"/>
      <c r="F219" s="1"/>
      <c r="G219" s="1"/>
      <c r="H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5">
      <c r="A220" s="1"/>
      <c r="B220" s="1"/>
      <c r="C220" s="1"/>
      <c r="D220" s="1"/>
      <c r="E220" s="1"/>
      <c r="F220" s="1"/>
      <c r="G220" s="1"/>
      <c r="H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5">
      <c r="A221" s="1"/>
      <c r="B221" s="1"/>
      <c r="C221" s="1"/>
      <c r="D221" s="1"/>
      <c r="E221" s="1"/>
      <c r="F221" s="1"/>
      <c r="G221" s="1"/>
      <c r="H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5">
      <c r="A222" s="1"/>
      <c r="B222" s="1"/>
      <c r="C222" s="1"/>
      <c r="D222" s="1"/>
      <c r="E222" s="1"/>
      <c r="F222" s="1"/>
      <c r="G222" s="1"/>
      <c r="H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5">
      <c r="A223" s="1"/>
      <c r="B223" s="1"/>
      <c r="C223" s="1"/>
      <c r="D223" s="1"/>
      <c r="E223" s="1"/>
      <c r="F223" s="1"/>
      <c r="G223" s="1"/>
      <c r="H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5">
      <c r="A224" s="1"/>
      <c r="B224" s="1"/>
      <c r="C224" s="1"/>
      <c r="D224" s="1"/>
      <c r="E224" s="1"/>
      <c r="F224" s="1"/>
      <c r="G224" s="1"/>
      <c r="H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5">
      <c r="A225" s="1"/>
      <c r="B225" s="1"/>
      <c r="C225" s="1"/>
      <c r="D225" s="1"/>
      <c r="E225" s="1"/>
      <c r="F225" s="1"/>
      <c r="G225" s="1"/>
      <c r="H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5">
      <c r="A226" s="1"/>
      <c r="B226" s="1"/>
      <c r="C226" s="1"/>
      <c r="D226" s="1"/>
      <c r="E226" s="1"/>
      <c r="F226" s="1"/>
      <c r="G226" s="1"/>
      <c r="H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5">
      <c r="A227" s="1"/>
      <c r="B227" s="1"/>
      <c r="C227" s="1"/>
      <c r="D227" s="1"/>
      <c r="E227" s="1"/>
      <c r="F227" s="1"/>
      <c r="G227" s="1"/>
      <c r="H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5">
      <c r="A228" s="1"/>
      <c r="B228" s="1"/>
      <c r="C228" s="1"/>
      <c r="D228" s="1"/>
      <c r="E228" s="1"/>
      <c r="F228" s="1"/>
      <c r="G228" s="1"/>
      <c r="H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5">
      <c r="A229" s="1"/>
      <c r="B229" s="1"/>
      <c r="C229" s="1"/>
      <c r="D229" s="1"/>
      <c r="E229" s="1"/>
      <c r="F229" s="1"/>
      <c r="G229" s="1"/>
      <c r="H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5">
      <c r="A230" s="1"/>
      <c r="B230" s="1"/>
      <c r="C230" s="1"/>
      <c r="D230" s="1"/>
      <c r="E230" s="1"/>
      <c r="F230" s="1"/>
      <c r="G230" s="1"/>
      <c r="H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5">
      <c r="A231" s="1"/>
      <c r="B231" s="1"/>
      <c r="C231" s="1"/>
      <c r="D231" s="1"/>
      <c r="E231" s="1"/>
      <c r="F231" s="1"/>
      <c r="G231" s="1"/>
      <c r="H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5">
      <c r="A232" s="1"/>
      <c r="B232" s="1"/>
      <c r="C232" s="1"/>
      <c r="D232" s="1"/>
      <c r="E232" s="1"/>
      <c r="F232" s="1"/>
      <c r="G232" s="1"/>
      <c r="H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5">
      <c r="A233" s="1"/>
      <c r="B233" s="1"/>
      <c r="C233" s="1"/>
      <c r="D233" s="1"/>
      <c r="E233" s="1"/>
      <c r="F233" s="1"/>
      <c r="G233" s="1"/>
      <c r="H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5">
      <c r="A234" s="1"/>
      <c r="B234" s="1"/>
      <c r="C234" s="1"/>
      <c r="D234" s="1"/>
      <c r="E234" s="1"/>
      <c r="F234" s="1"/>
      <c r="G234" s="1"/>
      <c r="H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5">
      <c r="A235" s="1"/>
      <c r="B235" s="1"/>
      <c r="C235" s="1"/>
      <c r="D235" s="1"/>
      <c r="E235" s="1"/>
      <c r="F235" s="1"/>
      <c r="G235" s="1"/>
      <c r="H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5">
      <c r="A236" s="1"/>
      <c r="B236" s="1"/>
      <c r="C236" s="1"/>
      <c r="D236" s="1"/>
      <c r="E236" s="1"/>
      <c r="F236" s="1"/>
      <c r="G236" s="1"/>
      <c r="H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5">
      <c r="A237" s="1"/>
      <c r="B237" s="1"/>
      <c r="C237" s="1"/>
      <c r="D237" s="1"/>
      <c r="E237" s="1"/>
      <c r="F237" s="1"/>
      <c r="G237" s="1"/>
      <c r="H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5">
      <c r="A238" s="1"/>
      <c r="B238" s="1"/>
      <c r="C238" s="1"/>
      <c r="D238" s="1"/>
      <c r="E238" s="1"/>
      <c r="F238" s="1"/>
      <c r="G238" s="1"/>
      <c r="H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5">
      <c r="A239" s="1"/>
      <c r="B239" s="1"/>
      <c r="C239" s="1"/>
      <c r="D239" s="1"/>
      <c r="E239" s="1"/>
      <c r="F239" s="1"/>
      <c r="G239" s="1"/>
      <c r="H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5">
      <c r="A240" s="1"/>
      <c r="B240" s="1"/>
      <c r="C240" s="1"/>
      <c r="D240" s="1"/>
      <c r="E240" s="1"/>
      <c r="F240" s="1"/>
      <c r="G240" s="1"/>
      <c r="H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5">
      <c r="A241" s="1"/>
      <c r="B241" s="1"/>
      <c r="C241" s="1"/>
      <c r="D241" s="1"/>
      <c r="E241" s="1"/>
      <c r="F241" s="1"/>
      <c r="G241" s="1"/>
      <c r="H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5">
      <c r="A242" s="1"/>
      <c r="B242" s="1"/>
      <c r="C242" s="1"/>
      <c r="D242" s="1"/>
      <c r="E242" s="1"/>
      <c r="F242" s="1"/>
      <c r="G242" s="1"/>
      <c r="H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5">
      <c r="A243" s="1"/>
      <c r="B243" s="1"/>
      <c r="C243" s="1"/>
      <c r="D243" s="1"/>
      <c r="E243" s="1"/>
      <c r="F243" s="1"/>
      <c r="G243" s="1"/>
      <c r="H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5">
      <c r="A244" s="1"/>
      <c r="B244" s="1"/>
      <c r="C244" s="1"/>
      <c r="D244" s="1"/>
      <c r="E244" s="1"/>
      <c r="F244" s="1"/>
      <c r="G244" s="1"/>
      <c r="H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5">
      <c r="A245" s="1"/>
      <c r="B245" s="1"/>
      <c r="C245" s="1"/>
      <c r="D245" s="1"/>
      <c r="E245" s="1"/>
      <c r="F245" s="1"/>
      <c r="G245" s="1"/>
      <c r="H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5">
      <c r="A246" s="1"/>
      <c r="B246" s="1"/>
      <c r="C246" s="1"/>
      <c r="D246" s="1"/>
      <c r="E246" s="1"/>
      <c r="F246" s="1"/>
      <c r="G246" s="1"/>
      <c r="H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5">
      <c r="A247" s="1"/>
      <c r="B247" s="1"/>
      <c r="C247" s="1"/>
      <c r="D247" s="1"/>
      <c r="E247" s="1"/>
      <c r="F247" s="1"/>
      <c r="G247" s="1"/>
      <c r="H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5">
      <c r="A248" s="1"/>
      <c r="B248" s="1"/>
      <c r="C248" s="1"/>
      <c r="D248" s="1"/>
      <c r="E248" s="1"/>
      <c r="F248" s="1"/>
      <c r="G248" s="1"/>
      <c r="H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5">
      <c r="A249" s="1"/>
      <c r="B249" s="1"/>
      <c r="C249" s="1"/>
      <c r="D249" s="1"/>
      <c r="E249" s="1"/>
      <c r="F249" s="1"/>
      <c r="G249" s="1"/>
      <c r="H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5">
      <c r="A250" s="1"/>
      <c r="B250" s="1"/>
      <c r="C250" s="1"/>
      <c r="D250" s="1"/>
      <c r="E250" s="1"/>
      <c r="F250" s="1"/>
      <c r="G250" s="1"/>
      <c r="H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5">
      <c r="A251" s="1"/>
      <c r="B251" s="1"/>
      <c r="C251" s="1"/>
      <c r="D251" s="1"/>
      <c r="E251" s="1"/>
      <c r="F251" s="1"/>
      <c r="G251" s="1"/>
      <c r="H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5">
      <c r="A252" s="1"/>
      <c r="B252" s="1"/>
      <c r="C252" s="1"/>
      <c r="D252" s="1"/>
      <c r="E252" s="1"/>
      <c r="F252" s="1"/>
      <c r="G252" s="1"/>
      <c r="H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5">
      <c r="A253" s="1"/>
      <c r="B253" s="1"/>
      <c r="C253" s="1"/>
      <c r="D253" s="1"/>
      <c r="E253" s="1"/>
      <c r="F253" s="1"/>
      <c r="G253" s="1"/>
      <c r="H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5">
      <c r="A254" s="1"/>
      <c r="B254" s="1"/>
      <c r="C254" s="1"/>
      <c r="D254" s="1"/>
      <c r="E254" s="1"/>
      <c r="F254" s="1"/>
      <c r="G254" s="1"/>
      <c r="H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5">
      <c r="A255" s="1"/>
      <c r="B255" s="1"/>
      <c r="C255" s="1"/>
      <c r="D255" s="1"/>
      <c r="E255" s="1"/>
      <c r="F255" s="1"/>
      <c r="G255" s="1"/>
      <c r="H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5">
      <c r="A256" s="1"/>
      <c r="B256" s="1"/>
      <c r="C256" s="1"/>
      <c r="D256" s="1"/>
      <c r="E256" s="1"/>
      <c r="F256" s="1"/>
      <c r="G256" s="1"/>
      <c r="H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5">
      <c r="A257" s="1"/>
      <c r="B257" s="1"/>
      <c r="C257" s="1"/>
      <c r="D257" s="1"/>
      <c r="E257" s="1"/>
      <c r="F257" s="1"/>
      <c r="G257" s="1"/>
      <c r="H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5">
      <c r="A258" s="1"/>
      <c r="B258" s="1"/>
      <c r="C258" s="1"/>
      <c r="D258" s="1"/>
      <c r="E258" s="1"/>
      <c r="F258" s="1"/>
      <c r="G258" s="1"/>
      <c r="H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5">
      <c r="A259" s="1"/>
      <c r="B259" s="1"/>
      <c r="C259" s="1"/>
      <c r="D259" s="1"/>
      <c r="E259" s="1"/>
      <c r="F259" s="1"/>
      <c r="G259" s="1"/>
      <c r="H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5">
      <c r="A260" s="1"/>
      <c r="B260" s="1"/>
      <c r="C260" s="1"/>
      <c r="D260" s="1"/>
      <c r="E260" s="1"/>
      <c r="F260" s="1"/>
      <c r="G260" s="1"/>
      <c r="H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5">
      <c r="A261" s="1"/>
      <c r="B261" s="1"/>
      <c r="C261" s="1"/>
      <c r="D261" s="1"/>
      <c r="E261" s="1"/>
      <c r="F261" s="1"/>
      <c r="G261" s="1"/>
      <c r="H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5">
      <c r="A262" s="1"/>
      <c r="B262" s="1"/>
      <c r="C262" s="1"/>
      <c r="D262" s="1"/>
      <c r="E262" s="1"/>
      <c r="F262" s="1"/>
      <c r="G262" s="1"/>
      <c r="H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5">
      <c r="A263" s="1"/>
      <c r="B263" s="1"/>
      <c r="C263" s="1"/>
      <c r="D263" s="1"/>
      <c r="E263" s="1"/>
      <c r="F263" s="1"/>
      <c r="G263" s="1"/>
      <c r="H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5">
      <c r="A264" s="1"/>
      <c r="B264" s="1"/>
      <c r="C264" s="1"/>
      <c r="D264" s="1"/>
      <c r="E264" s="1"/>
      <c r="F264" s="1"/>
      <c r="G264" s="1"/>
      <c r="H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5">
      <c r="A265" s="1"/>
      <c r="B265" s="1"/>
      <c r="C265" s="1"/>
      <c r="D265" s="1"/>
      <c r="E265" s="1"/>
      <c r="F265" s="1"/>
      <c r="G265" s="1"/>
      <c r="H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5">
      <c r="A266" s="1"/>
      <c r="B266" s="1"/>
      <c r="C266" s="1"/>
      <c r="D266" s="1"/>
      <c r="E266" s="1"/>
      <c r="F266" s="1"/>
      <c r="G266" s="1"/>
      <c r="H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5">
      <c r="A267" s="1"/>
      <c r="B267" s="1"/>
      <c r="C267" s="1"/>
      <c r="D267" s="1"/>
      <c r="E267" s="1"/>
      <c r="F267" s="1"/>
      <c r="G267" s="1"/>
      <c r="H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5">
      <c r="A268" s="1"/>
      <c r="B268" s="1"/>
      <c r="C268" s="1"/>
      <c r="D268" s="1"/>
      <c r="E268" s="1"/>
      <c r="F268" s="1"/>
      <c r="G268" s="1"/>
      <c r="H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5">
      <c r="A269" s="1"/>
      <c r="B269" s="1"/>
      <c r="C269" s="1"/>
      <c r="D269" s="1"/>
      <c r="E269" s="1"/>
      <c r="F269" s="1"/>
      <c r="G269" s="1"/>
      <c r="H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5">
      <c r="A270" s="1"/>
      <c r="B270" s="1"/>
      <c r="C270" s="1"/>
      <c r="D270" s="1"/>
      <c r="E270" s="1"/>
      <c r="F270" s="1"/>
      <c r="G270" s="1"/>
      <c r="H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5">
      <c r="A271" s="1"/>
      <c r="B271" s="1"/>
      <c r="C271" s="1"/>
      <c r="D271" s="1"/>
      <c r="E271" s="1"/>
      <c r="F271" s="1"/>
      <c r="G271" s="1"/>
      <c r="H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5">
      <c r="A272" s="1"/>
      <c r="B272" s="1"/>
      <c r="C272" s="1"/>
      <c r="D272" s="1"/>
      <c r="E272" s="1"/>
      <c r="F272" s="1"/>
      <c r="G272" s="1"/>
      <c r="H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5">
      <c r="A273" s="1"/>
      <c r="B273" s="1"/>
      <c r="C273" s="1"/>
      <c r="D273" s="1"/>
      <c r="E273" s="1"/>
      <c r="F273" s="1"/>
      <c r="G273" s="1"/>
      <c r="H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5">
      <c r="A274" s="1"/>
      <c r="B274" s="1"/>
      <c r="C274" s="1"/>
      <c r="D274" s="1"/>
      <c r="E274" s="1"/>
      <c r="F274" s="1"/>
      <c r="G274" s="1"/>
      <c r="H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5">
      <c r="A275" s="1"/>
      <c r="B275" s="1"/>
      <c r="C275" s="1"/>
      <c r="D275" s="1"/>
      <c r="E275" s="1"/>
      <c r="F275" s="1"/>
      <c r="G275" s="1"/>
      <c r="H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5">
      <c r="A276" s="1"/>
      <c r="B276" s="1"/>
      <c r="C276" s="1"/>
      <c r="D276" s="1"/>
      <c r="E276" s="1"/>
      <c r="F276" s="1"/>
      <c r="G276" s="1"/>
      <c r="H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5">
      <c r="A277" s="1"/>
      <c r="B277" s="1"/>
      <c r="C277" s="1"/>
      <c r="D277" s="1"/>
      <c r="E277" s="1"/>
      <c r="F277" s="1"/>
      <c r="G277" s="1"/>
      <c r="H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5">
      <c r="A278" s="1"/>
      <c r="B278" s="1"/>
      <c r="C278" s="1"/>
      <c r="D278" s="1"/>
      <c r="E278" s="1"/>
      <c r="F278" s="1"/>
      <c r="G278" s="1"/>
      <c r="H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5">
      <c r="A279" s="1"/>
      <c r="B279" s="1"/>
      <c r="C279" s="1"/>
      <c r="D279" s="1"/>
      <c r="E279" s="1"/>
      <c r="F279" s="1"/>
      <c r="G279" s="1"/>
      <c r="H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5">
      <c r="A280" s="1"/>
      <c r="B280" s="1"/>
      <c r="C280" s="1"/>
      <c r="D280" s="1"/>
      <c r="E280" s="1"/>
      <c r="F280" s="1"/>
      <c r="G280" s="1"/>
      <c r="H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5">
      <c r="A281" s="1"/>
      <c r="B281" s="1"/>
      <c r="C281" s="1"/>
      <c r="D281" s="1"/>
      <c r="E281" s="1"/>
      <c r="F281" s="1"/>
      <c r="G281" s="1"/>
      <c r="H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5">
      <c r="A282" s="1"/>
      <c r="B282" s="1"/>
      <c r="C282" s="1"/>
      <c r="D282" s="1"/>
      <c r="E282" s="1"/>
      <c r="F282" s="1"/>
      <c r="G282" s="1"/>
      <c r="H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5">
      <c r="A283" s="1"/>
      <c r="B283" s="1"/>
      <c r="C283" s="1"/>
      <c r="D283" s="1"/>
      <c r="E283" s="1"/>
      <c r="F283" s="1"/>
      <c r="G283" s="1"/>
      <c r="H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5">
      <c r="A284" s="1"/>
      <c r="B284" s="1"/>
      <c r="C284" s="1"/>
      <c r="D284" s="1"/>
      <c r="E284" s="1"/>
      <c r="F284" s="1"/>
      <c r="G284" s="1"/>
      <c r="H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5">
      <c r="A285" s="1"/>
      <c r="B285" s="1"/>
      <c r="C285" s="1"/>
      <c r="D285" s="1"/>
      <c r="E285" s="1"/>
      <c r="F285" s="1"/>
      <c r="G285" s="1"/>
      <c r="H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5">
      <c r="A286" s="1"/>
      <c r="B286" s="1"/>
      <c r="C286" s="1"/>
      <c r="D286" s="1"/>
      <c r="E286" s="1"/>
      <c r="F286" s="1"/>
      <c r="G286" s="1"/>
      <c r="H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5">
      <c r="A287" s="1"/>
      <c r="B287" s="1"/>
      <c r="C287" s="1"/>
      <c r="D287" s="1"/>
      <c r="E287" s="1"/>
      <c r="F287" s="1"/>
      <c r="G287" s="1"/>
      <c r="H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5">
      <c r="A288" s="1"/>
      <c r="B288" s="1"/>
      <c r="C288" s="1"/>
      <c r="D288" s="1"/>
      <c r="E288" s="1"/>
      <c r="F288" s="1"/>
      <c r="G288" s="1"/>
      <c r="H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5">
      <c r="A289" s="1"/>
      <c r="B289" s="1"/>
      <c r="C289" s="1"/>
      <c r="D289" s="1"/>
      <c r="E289" s="1"/>
      <c r="F289" s="1"/>
      <c r="G289" s="1"/>
      <c r="H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5">
      <c r="A290" s="1"/>
      <c r="B290" s="1"/>
      <c r="C290" s="1"/>
      <c r="D290" s="1"/>
      <c r="E290" s="1"/>
      <c r="F290" s="1"/>
      <c r="G290" s="1"/>
      <c r="H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5">
      <c r="A291" s="1"/>
      <c r="B291" s="1"/>
      <c r="C291" s="1"/>
      <c r="D291" s="1"/>
      <c r="E291" s="1"/>
      <c r="F291" s="1"/>
      <c r="G291" s="1"/>
      <c r="H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5">
      <c r="A292" s="1"/>
      <c r="B292" s="1"/>
      <c r="C292" s="1"/>
      <c r="D292" s="1"/>
      <c r="E292" s="1"/>
      <c r="F292" s="1"/>
      <c r="G292" s="1"/>
      <c r="H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5">
      <c r="A293" s="1"/>
      <c r="B293" s="1"/>
      <c r="C293" s="1"/>
      <c r="D293" s="1"/>
      <c r="E293" s="1"/>
      <c r="F293" s="1"/>
      <c r="G293" s="1"/>
      <c r="H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5">
      <c r="A294" s="1"/>
      <c r="B294" s="1"/>
      <c r="C294" s="1"/>
      <c r="D294" s="1"/>
      <c r="E294" s="1"/>
      <c r="F294" s="1"/>
      <c r="G294" s="1"/>
      <c r="H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5">
      <c r="A295" s="1"/>
      <c r="B295" s="1"/>
      <c r="C295" s="1"/>
      <c r="D295" s="1"/>
      <c r="E295" s="1"/>
      <c r="F295" s="1"/>
      <c r="G295" s="1"/>
      <c r="H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5">
      <c r="A296" s="1"/>
      <c r="B296" s="1"/>
      <c r="C296" s="1"/>
      <c r="D296" s="1"/>
      <c r="E296" s="1"/>
      <c r="F296" s="1"/>
      <c r="G296" s="1"/>
      <c r="H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5">
      <c r="A297" s="1"/>
      <c r="B297" s="1"/>
      <c r="C297" s="1"/>
      <c r="D297" s="1"/>
      <c r="E297" s="1"/>
      <c r="F297" s="1"/>
      <c r="G297" s="1"/>
      <c r="H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5">
      <c r="A298" s="1"/>
      <c r="B298" s="1"/>
      <c r="C298" s="1"/>
      <c r="D298" s="1"/>
      <c r="E298" s="1"/>
      <c r="F298" s="1"/>
      <c r="G298" s="1"/>
      <c r="H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5">
      <c r="A299" s="1"/>
      <c r="B299" s="1"/>
      <c r="C299" s="1"/>
      <c r="D299" s="1"/>
      <c r="E299" s="1"/>
      <c r="F299" s="1"/>
      <c r="G299" s="1"/>
      <c r="H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5">
      <c r="A300" s="1"/>
      <c r="B300" s="1"/>
      <c r="C300" s="1"/>
      <c r="D300" s="1"/>
      <c r="E300" s="1"/>
      <c r="F300" s="1"/>
      <c r="G300" s="1"/>
      <c r="H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5">
      <c r="A301" s="1"/>
      <c r="B301" s="1"/>
      <c r="C301" s="1"/>
      <c r="D301" s="1"/>
      <c r="E301" s="1"/>
      <c r="F301" s="1"/>
      <c r="G301" s="1"/>
      <c r="H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5">
      <c r="A302" s="1"/>
      <c r="B302" s="1"/>
      <c r="C302" s="1"/>
      <c r="D302" s="1"/>
      <c r="E302" s="1"/>
      <c r="F302" s="1"/>
      <c r="G302" s="1"/>
      <c r="H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5">
      <c r="A303" s="1"/>
      <c r="B303" s="1"/>
      <c r="C303" s="1"/>
      <c r="D303" s="1"/>
      <c r="E303" s="1"/>
      <c r="F303" s="1"/>
      <c r="G303" s="1"/>
      <c r="H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5">
      <c r="A304" s="1"/>
      <c r="B304" s="1"/>
      <c r="C304" s="1"/>
      <c r="D304" s="1"/>
      <c r="E304" s="1"/>
      <c r="F304" s="1"/>
      <c r="G304" s="1"/>
      <c r="H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5">
      <c r="A305" s="1"/>
      <c r="B305" s="1"/>
      <c r="C305" s="1"/>
      <c r="D305" s="1"/>
      <c r="E305" s="1"/>
      <c r="F305" s="1"/>
      <c r="G305" s="1"/>
      <c r="H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5">
      <c r="A306" s="1"/>
      <c r="B306" s="1"/>
      <c r="C306" s="1"/>
      <c r="D306" s="1"/>
      <c r="E306" s="1"/>
      <c r="F306" s="1"/>
      <c r="G306" s="1"/>
      <c r="H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5">
      <c r="A307" s="1"/>
      <c r="B307" s="1"/>
      <c r="C307" s="1"/>
      <c r="D307" s="1"/>
      <c r="E307" s="1"/>
      <c r="F307" s="1"/>
      <c r="G307" s="1"/>
      <c r="H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5">
      <c r="A308" s="1"/>
      <c r="B308" s="1"/>
      <c r="C308" s="1"/>
      <c r="D308" s="1"/>
      <c r="E308" s="1"/>
      <c r="F308" s="1"/>
      <c r="G308" s="1"/>
      <c r="H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5">
      <c r="A309" s="1"/>
      <c r="B309" s="1"/>
      <c r="C309" s="1"/>
      <c r="D309" s="1"/>
      <c r="E309" s="1"/>
      <c r="F309" s="1"/>
      <c r="G309" s="1"/>
      <c r="H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5">
      <c r="A310" s="1"/>
      <c r="B310" s="1"/>
      <c r="C310" s="1"/>
      <c r="D310" s="1"/>
      <c r="E310" s="1"/>
      <c r="F310" s="1"/>
      <c r="G310" s="1"/>
      <c r="H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5">
      <c r="A311" s="1"/>
      <c r="B311" s="1"/>
      <c r="C311" s="1"/>
      <c r="D311" s="1"/>
      <c r="E311" s="1"/>
      <c r="F311" s="1"/>
      <c r="G311" s="1"/>
      <c r="H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5">
      <c r="A312" s="1"/>
      <c r="B312" s="1"/>
      <c r="C312" s="1"/>
      <c r="D312" s="1"/>
      <c r="E312" s="1"/>
      <c r="F312" s="1"/>
      <c r="G312" s="1"/>
      <c r="H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5">
      <c r="A313" s="1"/>
      <c r="B313" s="1"/>
      <c r="C313" s="1"/>
      <c r="D313" s="1"/>
      <c r="E313" s="1"/>
      <c r="F313" s="1"/>
      <c r="G313" s="1"/>
      <c r="H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5">
      <c r="A314" s="1"/>
      <c r="B314" s="1"/>
      <c r="C314" s="1"/>
      <c r="D314" s="1"/>
      <c r="E314" s="1"/>
      <c r="F314" s="1"/>
      <c r="G314" s="1"/>
      <c r="H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5">
      <c r="A315" s="1"/>
      <c r="B315" s="1"/>
      <c r="C315" s="1"/>
      <c r="D315" s="1"/>
      <c r="E315" s="1"/>
      <c r="F315" s="1"/>
      <c r="G315" s="1"/>
      <c r="H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5">
      <c r="A316" s="1"/>
      <c r="B316" s="1"/>
      <c r="C316" s="1"/>
      <c r="D316" s="1"/>
      <c r="E316" s="1"/>
      <c r="F316" s="1"/>
      <c r="G316" s="1"/>
      <c r="H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5">
      <c r="A317" s="1"/>
      <c r="B317" s="1"/>
      <c r="C317" s="1"/>
      <c r="D317" s="1"/>
      <c r="E317" s="1"/>
      <c r="F317" s="1"/>
      <c r="G317" s="1"/>
      <c r="H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5">
      <c r="A318" s="1"/>
      <c r="B318" s="1"/>
      <c r="C318" s="1"/>
      <c r="D318" s="1"/>
      <c r="E318" s="1"/>
      <c r="F318" s="1"/>
      <c r="G318" s="1"/>
      <c r="H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5">
      <c r="A319" s="1"/>
      <c r="B319" s="1"/>
      <c r="C319" s="1"/>
      <c r="D319" s="1"/>
      <c r="E319" s="1"/>
      <c r="F319" s="1"/>
      <c r="G319" s="1"/>
      <c r="H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5">
      <c r="A320" s="1"/>
      <c r="B320" s="1"/>
      <c r="C320" s="1"/>
      <c r="D320" s="1"/>
      <c r="E320" s="1"/>
      <c r="F320" s="1"/>
      <c r="G320" s="1"/>
      <c r="H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5">
      <c r="A321" s="1"/>
      <c r="B321" s="1"/>
      <c r="C321" s="1"/>
      <c r="D321" s="1"/>
      <c r="E321" s="1"/>
      <c r="F321" s="1"/>
      <c r="G321" s="1"/>
      <c r="H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5">
      <c r="A322" s="1"/>
      <c r="B322" s="1"/>
      <c r="C322" s="1"/>
      <c r="D322" s="1"/>
      <c r="E322" s="1"/>
      <c r="F322" s="1"/>
      <c r="G322" s="1"/>
      <c r="H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5">
      <c r="A323" s="1"/>
      <c r="B323" s="1"/>
      <c r="C323" s="1"/>
      <c r="D323" s="1"/>
      <c r="E323" s="1"/>
      <c r="F323" s="1"/>
      <c r="G323" s="1"/>
      <c r="H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5">
      <c r="A324" s="1"/>
      <c r="B324" s="1"/>
      <c r="C324" s="1"/>
      <c r="D324" s="1"/>
      <c r="E324" s="1"/>
      <c r="F324" s="1"/>
      <c r="G324" s="1"/>
      <c r="H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5">
      <c r="A325" s="1"/>
      <c r="B325" s="1"/>
      <c r="C325" s="1"/>
      <c r="D325" s="1"/>
      <c r="E325" s="1"/>
      <c r="F325" s="1"/>
      <c r="G325" s="1"/>
      <c r="H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5">
      <c r="A326" s="1"/>
      <c r="B326" s="1"/>
      <c r="C326" s="1"/>
      <c r="D326" s="1"/>
      <c r="E326" s="1"/>
      <c r="F326" s="1"/>
      <c r="G326" s="1"/>
      <c r="H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5">
      <c r="A327" s="1"/>
      <c r="B327" s="1"/>
      <c r="C327" s="1"/>
      <c r="D327" s="1"/>
      <c r="E327" s="1"/>
      <c r="F327" s="1"/>
      <c r="G327" s="1"/>
      <c r="H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5">
      <c r="A328" s="1"/>
      <c r="B328" s="1"/>
      <c r="C328" s="1"/>
      <c r="D328" s="1"/>
      <c r="E328" s="1"/>
      <c r="F328" s="1"/>
      <c r="G328" s="1"/>
      <c r="H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5">
      <c r="A329" s="1"/>
      <c r="B329" s="1"/>
      <c r="C329" s="1"/>
      <c r="D329" s="1"/>
      <c r="E329" s="1"/>
      <c r="F329" s="1"/>
      <c r="G329" s="1"/>
      <c r="H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5">
      <c r="A330" s="1"/>
      <c r="B330" s="1"/>
      <c r="C330" s="1"/>
      <c r="D330" s="1"/>
      <c r="E330" s="1"/>
      <c r="F330" s="1"/>
      <c r="G330" s="1"/>
      <c r="H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5">
      <c r="A331" s="1"/>
      <c r="B331" s="1"/>
      <c r="C331" s="1"/>
      <c r="D331" s="1"/>
      <c r="E331" s="1"/>
      <c r="F331" s="1"/>
      <c r="G331" s="1"/>
      <c r="H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5">
      <c r="A332" s="1"/>
      <c r="B332" s="1"/>
      <c r="C332" s="1"/>
      <c r="D332" s="1"/>
      <c r="E332" s="1"/>
      <c r="F332" s="1"/>
      <c r="G332" s="1"/>
      <c r="H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5">
      <c r="A333" s="1"/>
      <c r="B333" s="1"/>
      <c r="C333" s="1"/>
      <c r="D333" s="1"/>
      <c r="E333" s="1"/>
      <c r="F333" s="1"/>
      <c r="G333" s="1"/>
      <c r="H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5">
      <c r="A334" s="1"/>
      <c r="B334" s="1"/>
      <c r="C334" s="1"/>
      <c r="D334" s="1"/>
      <c r="E334" s="1"/>
      <c r="F334" s="1"/>
      <c r="G334" s="1"/>
      <c r="H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5">
      <c r="A335" s="1"/>
      <c r="B335" s="1"/>
      <c r="C335" s="1"/>
      <c r="D335" s="1"/>
      <c r="E335" s="1"/>
      <c r="F335" s="1"/>
      <c r="G335" s="1"/>
      <c r="H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5">
      <c r="A336" s="1"/>
      <c r="B336" s="1"/>
      <c r="C336" s="1"/>
      <c r="D336" s="1"/>
      <c r="E336" s="1"/>
      <c r="F336" s="1"/>
      <c r="G336" s="1"/>
      <c r="H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5">
      <c r="A337" s="1"/>
      <c r="B337" s="1"/>
      <c r="C337" s="1"/>
      <c r="D337" s="1"/>
      <c r="E337" s="1"/>
      <c r="F337" s="1"/>
      <c r="G337" s="1"/>
      <c r="H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5">
      <c r="A338" s="1"/>
      <c r="B338" s="1"/>
      <c r="C338" s="1"/>
      <c r="D338" s="1"/>
      <c r="E338" s="1"/>
      <c r="F338" s="1"/>
      <c r="G338" s="1"/>
      <c r="H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5">
      <c r="A339" s="1"/>
      <c r="B339" s="1"/>
      <c r="C339" s="1"/>
      <c r="D339" s="1"/>
      <c r="E339" s="1"/>
      <c r="F339" s="1"/>
      <c r="G339" s="1"/>
      <c r="H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5">
      <c r="A340" s="1"/>
      <c r="B340" s="1"/>
      <c r="C340" s="1"/>
      <c r="D340" s="1"/>
      <c r="E340" s="1"/>
      <c r="F340" s="1"/>
      <c r="G340" s="1"/>
      <c r="H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5">
      <c r="A341" s="1"/>
      <c r="B341" s="1"/>
      <c r="C341" s="1"/>
      <c r="D341" s="1"/>
      <c r="E341" s="1"/>
      <c r="F341" s="1"/>
      <c r="G341" s="1"/>
      <c r="H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5">
      <c r="A342" s="1"/>
      <c r="B342" s="1"/>
      <c r="C342" s="1"/>
      <c r="D342" s="1"/>
      <c r="E342" s="1"/>
      <c r="F342" s="1"/>
      <c r="G342" s="1"/>
      <c r="H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5">
      <c r="A343" s="1"/>
      <c r="B343" s="1"/>
      <c r="C343" s="1"/>
      <c r="D343" s="1"/>
      <c r="E343" s="1"/>
      <c r="F343" s="1"/>
      <c r="G343" s="1"/>
      <c r="H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5">
      <c r="A344" s="1"/>
      <c r="B344" s="1"/>
      <c r="C344" s="1"/>
      <c r="D344" s="1"/>
      <c r="E344" s="1"/>
      <c r="F344" s="1"/>
      <c r="G344" s="1"/>
      <c r="H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5">
      <c r="A345" s="1"/>
      <c r="B345" s="1"/>
      <c r="C345" s="1"/>
      <c r="D345" s="1"/>
      <c r="E345" s="1"/>
      <c r="F345" s="1"/>
      <c r="G345" s="1"/>
      <c r="H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5">
      <c r="A346" s="1"/>
      <c r="B346" s="1"/>
      <c r="C346" s="1"/>
      <c r="D346" s="1"/>
      <c r="E346" s="1"/>
      <c r="F346" s="1"/>
      <c r="G346" s="1"/>
      <c r="H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5">
      <c r="A347" s="1"/>
      <c r="B347" s="1"/>
      <c r="C347" s="1"/>
      <c r="D347" s="1"/>
      <c r="E347" s="1"/>
      <c r="F347" s="1"/>
      <c r="G347" s="1"/>
      <c r="H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5">
      <c r="A348" s="1"/>
      <c r="B348" s="1"/>
      <c r="C348" s="1"/>
      <c r="D348" s="1"/>
      <c r="E348" s="1"/>
      <c r="F348" s="1"/>
      <c r="G348" s="1"/>
      <c r="H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5">
      <c r="A349" s="1"/>
      <c r="B349" s="1"/>
      <c r="C349" s="1"/>
      <c r="D349" s="1"/>
      <c r="E349" s="1"/>
      <c r="F349" s="1"/>
      <c r="G349" s="1"/>
      <c r="H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5">
      <c r="A350" s="1"/>
      <c r="B350" s="1"/>
      <c r="C350" s="1"/>
      <c r="D350" s="1"/>
      <c r="E350" s="1"/>
      <c r="F350" s="1"/>
      <c r="G350" s="1"/>
      <c r="H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5">
      <c r="A351" s="1"/>
      <c r="B351" s="1"/>
      <c r="C351" s="1"/>
      <c r="D351" s="1"/>
      <c r="E351" s="1"/>
      <c r="F351" s="1"/>
      <c r="G351" s="1"/>
      <c r="H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5">
      <c r="A352" s="1"/>
      <c r="B352" s="1"/>
      <c r="C352" s="1"/>
      <c r="D352" s="1"/>
      <c r="E352" s="1"/>
      <c r="F352" s="1"/>
      <c r="G352" s="1"/>
      <c r="H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5">
      <c r="A353" s="1"/>
      <c r="B353" s="1"/>
      <c r="C353" s="1"/>
      <c r="D353" s="1"/>
      <c r="E353" s="1"/>
      <c r="F353" s="1"/>
      <c r="G353" s="1"/>
      <c r="H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5">
      <c r="A354" s="1"/>
      <c r="B354" s="1"/>
      <c r="C354" s="1"/>
      <c r="D354" s="1"/>
      <c r="E354" s="1"/>
      <c r="F354" s="1"/>
      <c r="G354" s="1"/>
      <c r="H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5">
      <c r="A355" s="1"/>
      <c r="B355" s="1"/>
      <c r="C355" s="1"/>
      <c r="D355" s="1"/>
      <c r="E355" s="1"/>
      <c r="F355" s="1"/>
      <c r="G355" s="1"/>
      <c r="H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5">
      <c r="A356" s="1"/>
      <c r="B356" s="1"/>
      <c r="C356" s="1"/>
      <c r="D356" s="1"/>
      <c r="E356" s="1"/>
      <c r="F356" s="1"/>
      <c r="G356" s="1"/>
      <c r="H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5">
      <c r="A357" s="1"/>
      <c r="B357" s="1"/>
      <c r="C357" s="1"/>
      <c r="D357" s="1"/>
      <c r="E357" s="1"/>
      <c r="F357" s="1"/>
      <c r="G357" s="1"/>
      <c r="H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5">
      <c r="A358" s="1"/>
      <c r="B358" s="1"/>
      <c r="C358" s="1"/>
      <c r="D358" s="1"/>
      <c r="E358" s="1"/>
      <c r="F358" s="1"/>
      <c r="G358" s="1"/>
      <c r="H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5">
      <c r="A359" s="1"/>
      <c r="B359" s="1"/>
      <c r="C359" s="1"/>
      <c r="D359" s="1"/>
      <c r="E359" s="1"/>
      <c r="F359" s="1"/>
      <c r="G359" s="1"/>
      <c r="H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5">
      <c r="A360" s="1"/>
      <c r="B360" s="1"/>
      <c r="C360" s="1"/>
      <c r="D360" s="1"/>
      <c r="E360" s="1"/>
      <c r="F360" s="1"/>
      <c r="G360" s="1"/>
      <c r="H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5">
      <c r="A361" s="1"/>
      <c r="B361" s="1"/>
      <c r="C361" s="1"/>
      <c r="D361" s="1"/>
      <c r="E361" s="1"/>
      <c r="F361" s="1"/>
      <c r="G361" s="1"/>
      <c r="H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5">
      <c r="A362" s="1"/>
      <c r="B362" s="1"/>
      <c r="C362" s="1"/>
      <c r="D362" s="1"/>
      <c r="E362" s="1"/>
      <c r="F362" s="1"/>
      <c r="G362" s="1"/>
      <c r="H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5">
      <c r="A363" s="1"/>
      <c r="B363" s="1"/>
      <c r="C363" s="1"/>
      <c r="D363" s="1"/>
      <c r="E363" s="1"/>
      <c r="F363" s="1"/>
      <c r="G363" s="1"/>
      <c r="H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5">
      <c r="A364" s="1"/>
      <c r="B364" s="1"/>
      <c r="C364" s="1"/>
      <c r="D364" s="1"/>
      <c r="E364" s="1"/>
      <c r="F364" s="1"/>
      <c r="G364" s="1"/>
      <c r="H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5">
      <c r="A365" s="1"/>
      <c r="B365" s="1"/>
      <c r="C365" s="1"/>
      <c r="D365" s="1"/>
      <c r="E365" s="1"/>
      <c r="F365" s="1"/>
      <c r="G365" s="1"/>
      <c r="H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5">
      <c r="A366" s="1"/>
      <c r="B366" s="1"/>
      <c r="C366" s="1"/>
      <c r="D366" s="1"/>
      <c r="E366" s="1"/>
      <c r="F366" s="1"/>
      <c r="G366" s="1"/>
      <c r="H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5">
      <c r="A367" s="1"/>
      <c r="B367" s="1"/>
      <c r="C367" s="1"/>
      <c r="D367" s="1"/>
      <c r="E367" s="1"/>
      <c r="F367" s="1"/>
      <c r="G367" s="1"/>
      <c r="H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5">
      <c r="A368" s="1"/>
      <c r="B368" s="1"/>
      <c r="C368" s="1"/>
      <c r="D368" s="1"/>
      <c r="E368" s="1"/>
      <c r="F368" s="1"/>
      <c r="G368" s="1"/>
      <c r="H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5">
      <c r="A369" s="1"/>
      <c r="B369" s="1"/>
      <c r="C369" s="1"/>
      <c r="D369" s="1"/>
      <c r="E369" s="1"/>
      <c r="F369" s="1"/>
      <c r="G369" s="1"/>
      <c r="H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5">
      <c r="A370" s="1"/>
      <c r="B370" s="1"/>
      <c r="C370" s="1"/>
      <c r="D370" s="1"/>
      <c r="E370" s="1"/>
      <c r="F370" s="1"/>
      <c r="G370" s="1"/>
      <c r="H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5">
      <c r="A371" s="1"/>
      <c r="B371" s="1"/>
      <c r="C371" s="1"/>
      <c r="D371" s="1"/>
      <c r="E371" s="1"/>
      <c r="F371" s="1"/>
      <c r="G371" s="1"/>
      <c r="H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5">
      <c r="A372" s="1"/>
      <c r="B372" s="1"/>
      <c r="C372" s="1"/>
      <c r="D372" s="1"/>
      <c r="E372" s="1"/>
      <c r="F372" s="1"/>
      <c r="G372" s="1"/>
      <c r="H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5">
      <c r="A373" s="1"/>
      <c r="B373" s="1"/>
      <c r="C373" s="1"/>
      <c r="D373" s="1"/>
      <c r="E373" s="1"/>
      <c r="F373" s="1"/>
      <c r="G373" s="1"/>
      <c r="H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5">
      <c r="A374" s="1"/>
      <c r="B374" s="1"/>
      <c r="C374" s="1"/>
      <c r="D374" s="1"/>
      <c r="E374" s="1"/>
      <c r="F374" s="1"/>
      <c r="G374" s="1"/>
      <c r="H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5">
      <c r="A375" s="1"/>
      <c r="B375" s="1"/>
      <c r="C375" s="1"/>
      <c r="D375" s="1"/>
      <c r="E375" s="1"/>
      <c r="F375" s="1"/>
      <c r="G375" s="1"/>
      <c r="H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5">
      <c r="A376" s="1"/>
      <c r="B376" s="1"/>
      <c r="C376" s="1"/>
      <c r="D376" s="1"/>
      <c r="E376" s="1"/>
      <c r="F376" s="1"/>
      <c r="G376" s="1"/>
      <c r="H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5">
      <c r="A377" s="1"/>
      <c r="B377" s="1"/>
      <c r="C377" s="1"/>
      <c r="D377" s="1"/>
      <c r="E377" s="1"/>
      <c r="F377" s="1"/>
      <c r="G377" s="1"/>
      <c r="H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5">
      <c r="A378" s="1"/>
      <c r="B378" s="1"/>
      <c r="C378" s="1"/>
      <c r="D378" s="1"/>
      <c r="E378" s="1"/>
      <c r="F378" s="1"/>
      <c r="G378" s="1"/>
      <c r="H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5">
      <c r="A379" s="1"/>
      <c r="B379" s="1"/>
      <c r="C379" s="1"/>
      <c r="D379" s="1"/>
      <c r="E379" s="1"/>
      <c r="F379" s="1"/>
      <c r="G379" s="1"/>
      <c r="H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5">
      <c r="A380" s="1"/>
      <c r="B380" s="1"/>
      <c r="C380" s="1"/>
      <c r="D380" s="1"/>
      <c r="E380" s="1"/>
      <c r="F380" s="1"/>
      <c r="G380" s="1"/>
      <c r="H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5">
      <c r="A381" s="1"/>
      <c r="B381" s="1"/>
      <c r="C381" s="1"/>
      <c r="D381" s="1"/>
      <c r="E381" s="1"/>
      <c r="F381" s="1"/>
      <c r="G381" s="1"/>
      <c r="H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5">
      <c r="A382" s="1"/>
      <c r="B382" s="1"/>
      <c r="C382" s="1"/>
      <c r="D382" s="1"/>
      <c r="E382" s="1"/>
      <c r="F382" s="1"/>
      <c r="G382" s="1"/>
      <c r="H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5">
      <c r="A383" s="1"/>
      <c r="B383" s="1"/>
      <c r="C383" s="1"/>
      <c r="D383" s="1"/>
      <c r="E383" s="1"/>
      <c r="F383" s="1"/>
      <c r="G383" s="1"/>
      <c r="H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5">
      <c r="A384" s="1"/>
      <c r="B384" s="1"/>
      <c r="C384" s="1"/>
      <c r="D384" s="1"/>
      <c r="E384" s="1"/>
      <c r="F384" s="1"/>
      <c r="G384" s="1"/>
      <c r="H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5">
      <c r="A385" s="1"/>
      <c r="B385" s="1"/>
      <c r="C385" s="1"/>
      <c r="D385" s="1"/>
      <c r="E385" s="1"/>
      <c r="F385" s="1"/>
      <c r="G385" s="1"/>
      <c r="H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5">
      <c r="A386" s="1"/>
      <c r="B386" s="1"/>
      <c r="C386" s="1"/>
      <c r="D386" s="1"/>
      <c r="E386" s="1"/>
      <c r="F386" s="1"/>
      <c r="G386" s="1"/>
      <c r="H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5">
      <c r="A387" s="1"/>
      <c r="B387" s="1"/>
      <c r="C387" s="1"/>
      <c r="D387" s="1"/>
      <c r="E387" s="1"/>
      <c r="F387" s="1"/>
      <c r="G387" s="1"/>
      <c r="H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5">
      <c r="A388" s="1"/>
      <c r="B388" s="1"/>
      <c r="C388" s="1"/>
      <c r="D388" s="1"/>
      <c r="E388" s="1"/>
      <c r="F388" s="1"/>
      <c r="G388" s="1"/>
      <c r="H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5">
      <c r="A389" s="1"/>
      <c r="B389" s="1"/>
      <c r="C389" s="1"/>
      <c r="D389" s="1"/>
      <c r="E389" s="1"/>
      <c r="F389" s="1"/>
      <c r="G389" s="1"/>
      <c r="H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5">
      <c r="A390" s="1"/>
      <c r="B390" s="1"/>
      <c r="C390" s="1"/>
      <c r="D390" s="1"/>
      <c r="E390" s="1"/>
      <c r="F390" s="1"/>
      <c r="G390" s="1"/>
      <c r="H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5">
      <c r="A391" s="1"/>
      <c r="B391" s="1"/>
      <c r="C391" s="1"/>
      <c r="D391" s="1"/>
      <c r="E391" s="1"/>
      <c r="F391" s="1"/>
      <c r="G391" s="1"/>
      <c r="H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5">
      <c r="A392" s="1"/>
      <c r="B392" s="1"/>
      <c r="C392" s="1"/>
      <c r="D392" s="1"/>
      <c r="E392" s="1"/>
      <c r="F392" s="1"/>
      <c r="G392" s="1"/>
      <c r="H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5">
      <c r="A393" s="1"/>
      <c r="B393" s="1"/>
      <c r="C393" s="1"/>
      <c r="D393" s="1"/>
      <c r="E393" s="1"/>
      <c r="F393" s="1"/>
      <c r="G393" s="1"/>
      <c r="H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5">
      <c r="A394" s="1"/>
      <c r="B394" s="1"/>
      <c r="C394" s="1"/>
      <c r="D394" s="1"/>
      <c r="E394" s="1"/>
      <c r="F394" s="1"/>
      <c r="G394" s="1"/>
      <c r="H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5">
      <c r="A395" s="1"/>
      <c r="B395" s="1"/>
      <c r="C395" s="1"/>
      <c r="D395" s="1"/>
      <c r="E395" s="1"/>
      <c r="F395" s="1"/>
      <c r="G395" s="1"/>
      <c r="H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5">
      <c r="A396" s="1"/>
      <c r="B396" s="1"/>
      <c r="C396" s="1"/>
      <c r="D396" s="1"/>
      <c r="E396" s="1"/>
      <c r="F396" s="1"/>
      <c r="G396" s="1"/>
      <c r="H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5">
      <c r="A397" s="1"/>
      <c r="B397" s="1"/>
      <c r="C397" s="1"/>
      <c r="D397" s="1"/>
      <c r="E397" s="1"/>
      <c r="F397" s="1"/>
      <c r="G397" s="1"/>
      <c r="H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5">
      <c r="A398" s="1"/>
      <c r="B398" s="1"/>
      <c r="C398" s="1"/>
      <c r="D398" s="1"/>
      <c r="E398" s="1"/>
      <c r="F398" s="1"/>
      <c r="G398" s="1"/>
      <c r="H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5">
      <c r="A399" s="1"/>
      <c r="B399" s="1"/>
      <c r="C399" s="1"/>
      <c r="D399" s="1"/>
      <c r="E399" s="1"/>
      <c r="F399" s="1"/>
      <c r="G399" s="1"/>
      <c r="H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5">
      <c r="A400" s="1"/>
      <c r="B400" s="1"/>
      <c r="C400" s="1"/>
      <c r="D400" s="1"/>
      <c r="E400" s="1"/>
      <c r="F400" s="1"/>
      <c r="G400" s="1"/>
      <c r="H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5">
      <c r="A401" s="1"/>
      <c r="B401" s="1"/>
      <c r="C401" s="1"/>
      <c r="D401" s="1"/>
      <c r="E401" s="1"/>
      <c r="F401" s="1"/>
      <c r="G401" s="1"/>
      <c r="H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5">
      <c r="A402" s="1"/>
      <c r="B402" s="1"/>
      <c r="C402" s="1"/>
      <c r="D402" s="1"/>
      <c r="E402" s="1"/>
      <c r="F402" s="1"/>
      <c r="G402" s="1"/>
      <c r="H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5">
      <c r="A403" s="1"/>
      <c r="B403" s="1"/>
      <c r="C403" s="1"/>
      <c r="D403" s="1"/>
      <c r="E403" s="1"/>
      <c r="F403" s="1"/>
      <c r="G403" s="1"/>
      <c r="H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5">
      <c r="A404" s="1"/>
      <c r="B404" s="1"/>
      <c r="C404" s="1"/>
      <c r="D404" s="1"/>
      <c r="E404" s="1"/>
      <c r="F404" s="1"/>
      <c r="G404" s="1"/>
      <c r="H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5">
      <c r="A405" s="1"/>
      <c r="B405" s="1"/>
      <c r="C405" s="1"/>
      <c r="D405" s="1"/>
      <c r="E405" s="1"/>
      <c r="F405" s="1"/>
      <c r="G405" s="1"/>
      <c r="H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5">
      <c r="A406" s="1"/>
      <c r="B406" s="1"/>
      <c r="C406" s="1"/>
      <c r="D406" s="1"/>
      <c r="E406" s="1"/>
      <c r="F406" s="1"/>
      <c r="G406" s="1"/>
      <c r="H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5">
      <c r="A407" s="1"/>
      <c r="B407" s="1"/>
      <c r="C407" s="1"/>
      <c r="D407" s="1"/>
      <c r="E407" s="1"/>
      <c r="F407" s="1"/>
      <c r="G407" s="1"/>
      <c r="H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5">
      <c r="A408" s="1"/>
      <c r="B408" s="1"/>
      <c r="C408" s="1"/>
      <c r="D408" s="1"/>
      <c r="E408" s="1"/>
      <c r="F408" s="1"/>
      <c r="G408" s="1"/>
      <c r="H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5">
      <c r="A409" s="1"/>
      <c r="B409" s="1"/>
      <c r="C409" s="1"/>
      <c r="D409" s="1"/>
      <c r="E409" s="1"/>
      <c r="F409" s="1"/>
      <c r="G409" s="1"/>
      <c r="H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5">
      <c r="A410" s="1"/>
      <c r="B410" s="1"/>
      <c r="C410" s="1"/>
      <c r="D410" s="1"/>
      <c r="E410" s="1"/>
      <c r="F410" s="1"/>
      <c r="G410" s="1"/>
      <c r="H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5">
      <c r="A411" s="1"/>
      <c r="B411" s="1"/>
      <c r="C411" s="1"/>
      <c r="D411" s="1"/>
      <c r="E411" s="1"/>
      <c r="F411" s="1"/>
      <c r="G411" s="1"/>
      <c r="H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5">
      <c r="A412" s="1"/>
      <c r="B412" s="1"/>
      <c r="C412" s="1"/>
      <c r="D412" s="1"/>
      <c r="E412" s="1"/>
      <c r="F412" s="1"/>
      <c r="G412" s="1"/>
      <c r="H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5">
      <c r="A413" s="1"/>
      <c r="B413" s="1"/>
      <c r="C413" s="1"/>
      <c r="D413" s="1"/>
      <c r="E413" s="1"/>
      <c r="F413" s="1"/>
      <c r="G413" s="1"/>
      <c r="H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5">
      <c r="A414" s="1"/>
      <c r="B414" s="1"/>
      <c r="C414" s="1"/>
      <c r="D414" s="1"/>
      <c r="E414" s="1"/>
      <c r="F414" s="1"/>
      <c r="G414" s="1"/>
      <c r="H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5">
      <c r="A415" s="1"/>
      <c r="B415" s="1"/>
      <c r="C415" s="1"/>
      <c r="D415" s="1"/>
      <c r="E415" s="1"/>
      <c r="F415" s="1"/>
      <c r="G415" s="1"/>
      <c r="H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5">
      <c r="A416" s="1"/>
      <c r="B416" s="1"/>
      <c r="C416" s="1"/>
      <c r="D416" s="1"/>
      <c r="E416" s="1"/>
      <c r="F416" s="1"/>
      <c r="G416" s="1"/>
      <c r="H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5">
      <c r="A417" s="1"/>
      <c r="B417" s="1"/>
      <c r="C417" s="1"/>
      <c r="D417" s="1"/>
      <c r="E417" s="1"/>
      <c r="F417" s="1"/>
      <c r="G417" s="1"/>
      <c r="H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5">
      <c r="A418" s="1"/>
      <c r="B418" s="1"/>
      <c r="C418" s="1"/>
      <c r="D418" s="1"/>
      <c r="E418" s="1"/>
      <c r="F418" s="1"/>
      <c r="G418" s="1"/>
      <c r="H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5">
      <c r="A419" s="1"/>
      <c r="B419" s="1"/>
      <c r="C419" s="1"/>
      <c r="D419" s="1"/>
      <c r="E419" s="1"/>
      <c r="F419" s="1"/>
      <c r="G419" s="1"/>
      <c r="H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5">
      <c r="A420" s="1"/>
      <c r="B420" s="1"/>
      <c r="C420" s="1"/>
      <c r="D420" s="1"/>
      <c r="E420" s="1"/>
      <c r="F420" s="1"/>
      <c r="G420" s="1"/>
      <c r="H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5">
      <c r="A421" s="1"/>
      <c r="B421" s="1"/>
      <c r="C421" s="1"/>
      <c r="D421" s="1"/>
      <c r="E421" s="1"/>
      <c r="F421" s="1"/>
      <c r="G421" s="1"/>
      <c r="H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5">
      <c r="A422" s="1"/>
      <c r="B422" s="1"/>
      <c r="C422" s="1"/>
      <c r="D422" s="1"/>
      <c r="E422" s="1"/>
      <c r="F422" s="1"/>
      <c r="G422" s="1"/>
      <c r="H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5">
      <c r="A423" s="1"/>
      <c r="B423" s="1"/>
      <c r="C423" s="1"/>
      <c r="D423" s="1"/>
      <c r="E423" s="1"/>
      <c r="F423" s="1"/>
      <c r="G423" s="1"/>
      <c r="H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5">
      <c r="A424" s="1"/>
      <c r="B424" s="1"/>
      <c r="C424" s="1"/>
      <c r="D424" s="1"/>
      <c r="E424" s="1"/>
      <c r="F424" s="1"/>
      <c r="G424" s="1"/>
      <c r="H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5">
      <c r="A425" s="1"/>
      <c r="B425" s="1"/>
      <c r="C425" s="1"/>
      <c r="D425" s="1"/>
      <c r="E425" s="1"/>
      <c r="F425" s="1"/>
      <c r="G425" s="1"/>
      <c r="H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5">
      <c r="A426" s="1"/>
      <c r="B426" s="1"/>
      <c r="C426" s="1"/>
      <c r="D426" s="1"/>
      <c r="E426" s="1"/>
      <c r="F426" s="1"/>
      <c r="G426" s="1"/>
      <c r="H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5">
      <c r="A427" s="1"/>
      <c r="B427" s="1"/>
      <c r="C427" s="1"/>
      <c r="D427" s="1"/>
      <c r="E427" s="1"/>
      <c r="F427" s="1"/>
      <c r="G427" s="1"/>
      <c r="H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5">
      <c r="A428" s="1"/>
      <c r="B428" s="1"/>
      <c r="C428" s="1"/>
      <c r="D428" s="1"/>
      <c r="E428" s="1"/>
      <c r="F428" s="1"/>
      <c r="G428" s="1"/>
      <c r="H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5">
      <c r="A429" s="1"/>
      <c r="B429" s="1"/>
      <c r="C429" s="1"/>
      <c r="D429" s="1"/>
      <c r="E429" s="1"/>
      <c r="F429" s="1"/>
      <c r="G429" s="1"/>
      <c r="H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5">
      <c r="A430" s="1"/>
      <c r="B430" s="1"/>
      <c r="C430" s="1"/>
      <c r="D430" s="1"/>
      <c r="E430" s="1"/>
      <c r="F430" s="1"/>
      <c r="G430" s="1"/>
      <c r="H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5">
      <c r="A431" s="1"/>
      <c r="B431" s="1"/>
      <c r="C431" s="1"/>
      <c r="D431" s="1"/>
      <c r="E431" s="1"/>
      <c r="F431" s="1"/>
      <c r="G431" s="1"/>
      <c r="H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5">
      <c r="A432" s="1"/>
      <c r="B432" s="1"/>
      <c r="C432" s="1"/>
      <c r="D432" s="1"/>
      <c r="E432" s="1"/>
      <c r="F432" s="1"/>
      <c r="G432" s="1"/>
      <c r="H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5">
      <c r="A433" s="1"/>
      <c r="B433" s="1"/>
      <c r="C433" s="1"/>
      <c r="D433" s="1"/>
      <c r="E433" s="1"/>
      <c r="F433" s="1"/>
      <c r="G433" s="1"/>
      <c r="H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5">
      <c r="A434" s="1"/>
      <c r="B434" s="1"/>
      <c r="C434" s="1"/>
      <c r="D434" s="1"/>
      <c r="E434" s="1"/>
      <c r="F434" s="1"/>
      <c r="G434" s="1"/>
      <c r="H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5">
      <c r="A435" s="1"/>
      <c r="B435" s="1"/>
      <c r="C435" s="1"/>
      <c r="D435" s="1"/>
      <c r="E435" s="1"/>
      <c r="F435" s="1"/>
      <c r="G435" s="1"/>
      <c r="H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5">
      <c r="A436" s="1"/>
      <c r="B436" s="1"/>
      <c r="C436" s="1"/>
      <c r="D436" s="1"/>
      <c r="E436" s="1"/>
      <c r="F436" s="1"/>
      <c r="G436" s="1"/>
      <c r="H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5">
      <c r="A437" s="1"/>
      <c r="B437" s="1"/>
      <c r="C437" s="1"/>
      <c r="D437" s="1"/>
      <c r="E437" s="1"/>
      <c r="F437" s="1"/>
      <c r="G437" s="1"/>
      <c r="H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5">
      <c r="A438" s="1"/>
      <c r="B438" s="1"/>
      <c r="C438" s="1"/>
      <c r="D438" s="1"/>
      <c r="E438" s="1"/>
      <c r="F438" s="1"/>
      <c r="G438" s="1"/>
      <c r="H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5">
      <c r="A439" s="1"/>
      <c r="B439" s="1"/>
      <c r="C439" s="1"/>
      <c r="D439" s="1"/>
      <c r="E439" s="1"/>
      <c r="F439" s="1"/>
      <c r="G439" s="1"/>
      <c r="H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5">
      <c r="A440" s="1"/>
      <c r="B440" s="1"/>
      <c r="C440" s="1"/>
      <c r="D440" s="1"/>
      <c r="E440" s="1"/>
      <c r="F440" s="1"/>
      <c r="G440" s="1"/>
      <c r="H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5">
      <c r="A441" s="1"/>
      <c r="B441" s="1"/>
      <c r="C441" s="1"/>
      <c r="D441" s="1"/>
      <c r="E441" s="1"/>
      <c r="F441" s="1"/>
      <c r="G441" s="1"/>
      <c r="H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5">
      <c r="A442" s="1"/>
      <c r="B442" s="1"/>
      <c r="C442" s="1"/>
      <c r="D442" s="1"/>
      <c r="E442" s="1"/>
      <c r="F442" s="1"/>
      <c r="G442" s="1"/>
      <c r="H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5">
      <c r="A443" s="1"/>
      <c r="B443" s="1"/>
      <c r="C443" s="1"/>
      <c r="D443" s="1"/>
      <c r="E443" s="1"/>
      <c r="F443" s="1"/>
      <c r="G443" s="1"/>
      <c r="H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5">
      <c r="A444" s="1"/>
      <c r="B444" s="1"/>
      <c r="C444" s="1"/>
      <c r="D444" s="1"/>
      <c r="E444" s="1"/>
      <c r="F444" s="1"/>
      <c r="G444" s="1"/>
      <c r="H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5">
      <c r="A445" s="1"/>
      <c r="B445" s="1"/>
      <c r="C445" s="1"/>
      <c r="D445" s="1"/>
      <c r="E445" s="1"/>
      <c r="F445" s="1"/>
      <c r="G445" s="1"/>
      <c r="H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5">
      <c r="A446" s="1"/>
      <c r="B446" s="1"/>
      <c r="C446" s="1"/>
      <c r="D446" s="1"/>
      <c r="E446" s="1"/>
      <c r="F446" s="1"/>
      <c r="G446" s="1"/>
      <c r="H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5">
      <c r="A447" s="1"/>
      <c r="B447" s="1"/>
      <c r="C447" s="1"/>
      <c r="D447" s="1"/>
      <c r="E447" s="1"/>
      <c r="F447" s="1"/>
      <c r="G447" s="1"/>
      <c r="H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5">
      <c r="A448" s="1"/>
      <c r="B448" s="1"/>
      <c r="C448" s="1"/>
      <c r="D448" s="1"/>
      <c r="E448" s="1"/>
      <c r="F448" s="1"/>
      <c r="G448" s="1"/>
      <c r="H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5">
      <c r="A449" s="1"/>
      <c r="B449" s="1"/>
      <c r="C449" s="1"/>
      <c r="D449" s="1"/>
      <c r="E449" s="1"/>
      <c r="F449" s="1"/>
      <c r="G449" s="1"/>
      <c r="H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5">
      <c r="A450" s="1"/>
      <c r="B450" s="1"/>
      <c r="C450" s="1"/>
      <c r="D450" s="1"/>
      <c r="E450" s="1"/>
      <c r="F450" s="1"/>
      <c r="G450" s="1"/>
      <c r="H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5">
      <c r="A451" s="1"/>
      <c r="B451" s="1"/>
      <c r="C451" s="1"/>
      <c r="D451" s="1"/>
      <c r="E451" s="1"/>
      <c r="F451" s="1"/>
      <c r="G451" s="1"/>
      <c r="H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5">
      <c r="A452" s="1"/>
      <c r="B452" s="1"/>
      <c r="C452" s="1"/>
      <c r="D452" s="1"/>
      <c r="E452" s="1"/>
      <c r="F452" s="1"/>
      <c r="G452" s="1"/>
      <c r="H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5">
      <c r="A453" s="1"/>
      <c r="B453" s="1"/>
      <c r="C453" s="1"/>
      <c r="D453" s="1"/>
      <c r="E453" s="1"/>
      <c r="F453" s="1"/>
      <c r="G453" s="1"/>
      <c r="H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5">
      <c r="A454" s="1"/>
      <c r="B454" s="1"/>
      <c r="C454" s="1"/>
      <c r="D454" s="1"/>
      <c r="E454" s="1"/>
      <c r="F454" s="1"/>
      <c r="G454" s="1"/>
      <c r="H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5">
      <c r="A455" s="1"/>
      <c r="B455" s="1"/>
      <c r="C455" s="1"/>
      <c r="D455" s="1"/>
      <c r="E455" s="1"/>
      <c r="F455" s="1"/>
      <c r="G455" s="1"/>
      <c r="H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5">
      <c r="A456" s="1"/>
      <c r="B456" s="1"/>
      <c r="C456" s="1"/>
      <c r="D456" s="1"/>
      <c r="E456" s="1"/>
      <c r="F456" s="1"/>
      <c r="G456" s="1"/>
      <c r="H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5">
      <c r="A457" s="1"/>
      <c r="B457" s="1"/>
      <c r="C457" s="1"/>
      <c r="D457" s="1"/>
      <c r="E457" s="1"/>
      <c r="F457" s="1"/>
      <c r="G457" s="1"/>
      <c r="H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5">
      <c r="A458" s="1"/>
      <c r="B458" s="1"/>
      <c r="C458" s="1"/>
      <c r="D458" s="1"/>
      <c r="E458" s="1"/>
      <c r="F458" s="1"/>
      <c r="G458" s="1"/>
      <c r="H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5">
      <c r="A459" s="1"/>
      <c r="B459" s="1"/>
      <c r="C459" s="1"/>
      <c r="D459" s="1"/>
      <c r="E459" s="1"/>
      <c r="F459" s="1"/>
      <c r="G459" s="1"/>
      <c r="H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5">
      <c r="A460" s="1"/>
      <c r="B460" s="1"/>
      <c r="C460" s="1"/>
      <c r="D460" s="1"/>
      <c r="E460" s="1"/>
      <c r="F460" s="1"/>
      <c r="G460" s="1"/>
      <c r="H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5">
      <c r="A461" s="1"/>
      <c r="B461" s="1"/>
      <c r="C461" s="1"/>
      <c r="D461" s="1"/>
      <c r="E461" s="1"/>
      <c r="F461" s="1"/>
      <c r="G461" s="1"/>
      <c r="H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5">
      <c r="A462" s="1"/>
      <c r="B462" s="1"/>
      <c r="C462" s="1"/>
      <c r="D462" s="1"/>
      <c r="E462" s="1"/>
      <c r="F462" s="1"/>
      <c r="G462" s="1"/>
      <c r="H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5">
      <c r="A463" s="1"/>
      <c r="B463" s="1"/>
      <c r="C463" s="1"/>
      <c r="D463" s="1"/>
      <c r="E463" s="1"/>
      <c r="F463" s="1"/>
      <c r="G463" s="1"/>
      <c r="H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5">
      <c r="A464" s="1"/>
      <c r="B464" s="1"/>
      <c r="C464" s="1"/>
      <c r="D464" s="1"/>
      <c r="E464" s="1"/>
      <c r="F464" s="1"/>
      <c r="G464" s="1"/>
      <c r="H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5">
      <c r="A465" s="1"/>
      <c r="B465" s="1"/>
      <c r="C465" s="1"/>
      <c r="D465" s="1"/>
      <c r="E465" s="1"/>
      <c r="F465" s="1"/>
      <c r="G465" s="1"/>
      <c r="H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5">
      <c r="A466" s="1"/>
      <c r="B466" s="1"/>
      <c r="C466" s="1"/>
      <c r="D466" s="1"/>
      <c r="E466" s="1"/>
      <c r="F466" s="1"/>
      <c r="G466" s="1"/>
      <c r="H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5">
      <c r="A467" s="1"/>
      <c r="B467" s="1"/>
      <c r="C467" s="1"/>
      <c r="D467" s="1"/>
      <c r="E467" s="1"/>
      <c r="F467" s="1"/>
      <c r="G467" s="1"/>
      <c r="H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5">
      <c r="A468" s="1"/>
      <c r="B468" s="1"/>
      <c r="C468" s="1"/>
      <c r="D468" s="1"/>
      <c r="E468" s="1"/>
      <c r="F468" s="1"/>
      <c r="G468" s="1"/>
      <c r="H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5">
      <c r="A469" s="1"/>
      <c r="B469" s="1"/>
      <c r="C469" s="1"/>
      <c r="D469" s="1"/>
      <c r="E469" s="1"/>
      <c r="F469" s="1"/>
      <c r="G469" s="1"/>
      <c r="H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5">
      <c r="A470" s="1"/>
      <c r="B470" s="1"/>
      <c r="C470" s="1"/>
      <c r="D470" s="1"/>
      <c r="E470" s="1"/>
      <c r="F470" s="1"/>
      <c r="G470" s="1"/>
      <c r="H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5">
      <c r="A471" s="1"/>
      <c r="B471" s="1"/>
      <c r="C471" s="1"/>
      <c r="D471" s="1"/>
      <c r="E471" s="1"/>
      <c r="F471" s="1"/>
      <c r="G471" s="1"/>
      <c r="H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5">
      <c r="A472" s="1"/>
      <c r="B472" s="1"/>
      <c r="C472" s="1"/>
      <c r="D472" s="1"/>
      <c r="E472" s="1"/>
      <c r="F472" s="1"/>
      <c r="G472" s="1"/>
      <c r="H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5">
      <c r="A473" s="1"/>
      <c r="B473" s="1"/>
      <c r="C473" s="1"/>
      <c r="D473" s="1"/>
      <c r="E473" s="1"/>
      <c r="F473" s="1"/>
      <c r="G473" s="1"/>
      <c r="H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5">
      <c r="A474" s="1"/>
      <c r="B474" s="1"/>
      <c r="C474" s="1"/>
      <c r="D474" s="1"/>
      <c r="E474" s="1"/>
      <c r="F474" s="1"/>
      <c r="G474" s="1"/>
      <c r="H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5">
      <c r="A475" s="1"/>
      <c r="B475" s="1"/>
      <c r="C475" s="1"/>
      <c r="D475" s="1"/>
      <c r="E475" s="1"/>
      <c r="F475" s="1"/>
      <c r="G475" s="1"/>
      <c r="H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5">
      <c r="A476" s="1"/>
      <c r="B476" s="1"/>
      <c r="C476" s="1"/>
      <c r="D476" s="1"/>
      <c r="E476" s="1"/>
      <c r="F476" s="1"/>
      <c r="G476" s="1"/>
      <c r="H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5">
      <c r="A477" s="1"/>
      <c r="B477" s="1"/>
      <c r="C477" s="1"/>
      <c r="D477" s="1"/>
      <c r="E477" s="1"/>
      <c r="F477" s="1"/>
      <c r="G477" s="1"/>
      <c r="H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5">
      <c r="A478" s="1"/>
      <c r="B478" s="1"/>
      <c r="C478" s="1"/>
      <c r="D478" s="1"/>
      <c r="E478" s="1"/>
      <c r="F478" s="1"/>
      <c r="G478" s="1"/>
      <c r="H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5">
      <c r="A479" s="1"/>
      <c r="B479" s="1"/>
      <c r="C479" s="1"/>
      <c r="D479" s="1"/>
      <c r="E479" s="1"/>
      <c r="F479" s="1"/>
      <c r="G479" s="1"/>
      <c r="H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5">
      <c r="A480" s="1"/>
      <c r="B480" s="1"/>
      <c r="C480" s="1"/>
      <c r="D480" s="1"/>
      <c r="E480" s="1"/>
      <c r="F480" s="1"/>
      <c r="G480" s="1"/>
      <c r="H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5">
      <c r="A481" s="1"/>
      <c r="B481" s="1"/>
      <c r="C481" s="1"/>
      <c r="D481" s="1"/>
      <c r="E481" s="1"/>
      <c r="F481" s="1"/>
      <c r="G481" s="1"/>
      <c r="H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5">
      <c r="A482" s="1"/>
      <c r="B482" s="1"/>
      <c r="C482" s="1"/>
      <c r="D482" s="1"/>
      <c r="E482" s="1"/>
      <c r="F482" s="1"/>
      <c r="G482" s="1"/>
      <c r="H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5">
      <c r="A483" s="1"/>
      <c r="B483" s="1"/>
      <c r="C483" s="1"/>
      <c r="D483" s="1"/>
      <c r="E483" s="1"/>
      <c r="F483" s="1"/>
      <c r="G483" s="1"/>
      <c r="H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5">
      <c r="A484" s="1"/>
      <c r="B484" s="1"/>
      <c r="C484" s="1"/>
      <c r="D484" s="1"/>
      <c r="E484" s="1"/>
      <c r="F484" s="1"/>
      <c r="G484" s="1"/>
      <c r="H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5">
      <c r="A485" s="1"/>
      <c r="B485" s="1"/>
      <c r="C485" s="1"/>
      <c r="D485" s="1"/>
      <c r="E485" s="1"/>
      <c r="F485" s="1"/>
      <c r="G485" s="1"/>
      <c r="H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5">
      <c r="A486" s="1"/>
      <c r="B486" s="1"/>
      <c r="C486" s="1"/>
      <c r="D486" s="1"/>
      <c r="E486" s="1"/>
      <c r="F486" s="1"/>
      <c r="G486" s="1"/>
      <c r="H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5">
      <c r="A487" s="1"/>
      <c r="B487" s="1"/>
      <c r="C487" s="1"/>
      <c r="D487" s="1"/>
      <c r="E487" s="1"/>
      <c r="F487" s="1"/>
      <c r="G487" s="1"/>
      <c r="H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5">
      <c r="A488" s="1"/>
      <c r="B488" s="1"/>
      <c r="C488" s="1"/>
      <c r="D488" s="1"/>
      <c r="E488" s="1"/>
      <c r="F488" s="1"/>
      <c r="G488" s="1"/>
      <c r="H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5">
      <c r="A489" s="1"/>
      <c r="B489" s="1"/>
      <c r="C489" s="1"/>
      <c r="D489" s="1"/>
      <c r="E489" s="1"/>
      <c r="F489" s="1"/>
      <c r="G489" s="1"/>
      <c r="H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5">
      <c r="A490" s="1"/>
      <c r="B490" s="1"/>
      <c r="C490" s="1"/>
      <c r="D490" s="1"/>
      <c r="E490" s="1"/>
      <c r="F490" s="1"/>
      <c r="G490" s="1"/>
      <c r="H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5">
      <c r="A491" s="1"/>
      <c r="B491" s="1"/>
      <c r="C491" s="1"/>
      <c r="D491" s="1"/>
      <c r="E491" s="1"/>
      <c r="F491" s="1"/>
      <c r="G491" s="1"/>
      <c r="H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5">
      <c r="A492" s="1"/>
      <c r="B492" s="1"/>
      <c r="C492" s="1"/>
      <c r="D492" s="1"/>
      <c r="E492" s="1"/>
      <c r="F492" s="1"/>
      <c r="G492" s="1"/>
      <c r="H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5">
      <c r="A493" s="1"/>
      <c r="B493" s="1"/>
      <c r="C493" s="1"/>
      <c r="D493" s="1"/>
      <c r="E493" s="1"/>
      <c r="F493" s="1"/>
      <c r="G493" s="1"/>
      <c r="H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5">
      <c r="A494" s="1"/>
      <c r="B494" s="1"/>
      <c r="C494" s="1"/>
      <c r="D494" s="1"/>
      <c r="E494" s="1"/>
      <c r="F494" s="1"/>
      <c r="G494" s="1"/>
      <c r="H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5">
      <c r="A495" s="1"/>
      <c r="B495" s="1"/>
      <c r="C495" s="1"/>
      <c r="D495" s="1"/>
      <c r="E495" s="1"/>
      <c r="F495" s="1"/>
      <c r="G495" s="1"/>
      <c r="H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5">
      <c r="A496" s="1"/>
      <c r="B496" s="1"/>
      <c r="C496" s="1"/>
      <c r="D496" s="1"/>
      <c r="E496" s="1"/>
      <c r="F496" s="1"/>
      <c r="G496" s="1"/>
      <c r="H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5">
      <c r="A497" s="1"/>
      <c r="B497" s="1"/>
      <c r="C497" s="1"/>
      <c r="D497" s="1"/>
      <c r="E497" s="1"/>
      <c r="F497" s="1"/>
      <c r="G497" s="1"/>
      <c r="H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5">
      <c r="A498" s="1"/>
      <c r="B498" s="1"/>
      <c r="C498" s="1"/>
      <c r="D498" s="1"/>
      <c r="E498" s="1"/>
      <c r="F498" s="1"/>
      <c r="G498" s="1"/>
      <c r="H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5">
      <c r="A499" s="1"/>
      <c r="B499" s="1"/>
      <c r="C499" s="1"/>
      <c r="D499" s="1"/>
      <c r="E499" s="1"/>
      <c r="F499" s="1"/>
      <c r="G499" s="1"/>
      <c r="H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5">
      <c r="A500" s="1"/>
      <c r="B500" s="1"/>
      <c r="C500" s="1"/>
      <c r="D500" s="1"/>
      <c r="E500" s="1"/>
      <c r="F500" s="1"/>
      <c r="G500" s="1"/>
      <c r="H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5">
      <c r="A501" s="1"/>
      <c r="B501" s="1"/>
      <c r="C501" s="1"/>
      <c r="D501" s="1"/>
      <c r="E501" s="1"/>
      <c r="F501" s="1"/>
      <c r="G501" s="1"/>
      <c r="H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5">
      <c r="A502" s="1"/>
      <c r="B502" s="1"/>
      <c r="C502" s="1"/>
      <c r="D502" s="1"/>
      <c r="E502" s="1"/>
      <c r="F502" s="1"/>
      <c r="G502" s="1"/>
      <c r="H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5">
      <c r="A503" s="1"/>
      <c r="B503" s="1"/>
      <c r="C503" s="1"/>
      <c r="D503" s="1"/>
      <c r="E503" s="1"/>
      <c r="F503" s="1"/>
      <c r="G503" s="1"/>
      <c r="H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5">
      <c r="A504" s="1"/>
      <c r="B504" s="1"/>
      <c r="C504" s="1"/>
      <c r="D504" s="1"/>
      <c r="E504" s="1"/>
      <c r="F504" s="1"/>
      <c r="G504" s="1"/>
      <c r="H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5">
      <c r="A505" s="1"/>
      <c r="B505" s="1"/>
      <c r="C505" s="1"/>
      <c r="D505" s="1"/>
      <c r="E505" s="1"/>
      <c r="F505" s="1"/>
      <c r="G505" s="1"/>
      <c r="H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5">
      <c r="A506" s="1"/>
      <c r="B506" s="1"/>
      <c r="C506" s="1"/>
      <c r="D506" s="1"/>
      <c r="E506" s="1"/>
      <c r="F506" s="1"/>
      <c r="G506" s="1"/>
      <c r="H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5">
      <c r="A507" s="1"/>
      <c r="B507" s="1"/>
      <c r="C507" s="1"/>
      <c r="D507" s="1"/>
      <c r="E507" s="1"/>
      <c r="F507" s="1"/>
      <c r="G507" s="1"/>
      <c r="H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5">
      <c r="A508" s="1"/>
      <c r="B508" s="1"/>
      <c r="C508" s="1"/>
      <c r="D508" s="1"/>
      <c r="E508" s="1"/>
      <c r="F508" s="1"/>
      <c r="G508" s="1"/>
      <c r="H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5">
      <c r="A509" s="1"/>
      <c r="B509" s="1"/>
      <c r="C509" s="1"/>
      <c r="D509" s="1"/>
      <c r="E509" s="1"/>
      <c r="F509" s="1"/>
      <c r="G509" s="1"/>
      <c r="H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5">
      <c r="A510" s="1"/>
      <c r="B510" s="1"/>
      <c r="C510" s="1"/>
      <c r="D510" s="1"/>
      <c r="E510" s="1"/>
      <c r="F510" s="1"/>
      <c r="G510" s="1"/>
      <c r="H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5">
      <c r="A511" s="1"/>
      <c r="B511" s="1"/>
      <c r="C511" s="1"/>
      <c r="D511" s="1"/>
      <c r="E511" s="1"/>
      <c r="F511" s="1"/>
      <c r="G511" s="1"/>
      <c r="H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5">
      <c r="A512" s="1"/>
      <c r="B512" s="1"/>
      <c r="C512" s="1"/>
      <c r="D512" s="1"/>
      <c r="E512" s="1"/>
      <c r="F512" s="1"/>
      <c r="G512" s="1"/>
      <c r="H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5">
      <c r="A513" s="1"/>
      <c r="B513" s="1"/>
      <c r="C513" s="1"/>
      <c r="D513" s="1"/>
      <c r="E513" s="1"/>
      <c r="F513" s="1"/>
      <c r="G513" s="1"/>
      <c r="H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5">
      <c r="A514" s="1"/>
      <c r="B514" s="1"/>
      <c r="C514" s="1"/>
      <c r="D514" s="1"/>
      <c r="E514" s="1"/>
      <c r="F514" s="1"/>
      <c r="G514" s="1"/>
      <c r="H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5">
      <c r="A515" s="1"/>
      <c r="B515" s="1"/>
      <c r="C515" s="1"/>
      <c r="D515" s="1"/>
      <c r="E515" s="1"/>
      <c r="F515" s="1"/>
      <c r="G515" s="1"/>
      <c r="H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5">
      <c r="A516" s="1"/>
      <c r="B516" s="1"/>
      <c r="C516" s="1"/>
      <c r="D516" s="1"/>
      <c r="E516" s="1"/>
      <c r="F516" s="1"/>
      <c r="G516" s="1"/>
      <c r="H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5">
      <c r="A517" s="1"/>
      <c r="B517" s="1"/>
      <c r="C517" s="1"/>
      <c r="D517" s="1"/>
      <c r="E517" s="1"/>
      <c r="F517" s="1"/>
      <c r="G517" s="1"/>
      <c r="H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5">
      <c r="A518" s="1"/>
      <c r="B518" s="1"/>
      <c r="C518" s="1"/>
      <c r="D518" s="1"/>
      <c r="E518" s="1"/>
      <c r="F518" s="1"/>
      <c r="G518" s="1"/>
      <c r="H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5">
      <c r="A519" s="1"/>
      <c r="B519" s="1"/>
      <c r="C519" s="1"/>
      <c r="D519" s="1"/>
      <c r="E519" s="1"/>
      <c r="F519" s="1"/>
      <c r="G519" s="1"/>
      <c r="H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5">
      <c r="A520" s="1"/>
      <c r="B520" s="1"/>
      <c r="C520" s="1"/>
      <c r="D520" s="1"/>
      <c r="E520" s="1"/>
      <c r="F520" s="1"/>
      <c r="G520" s="1"/>
      <c r="H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5">
      <c r="A521" s="1"/>
      <c r="B521" s="1"/>
      <c r="C521" s="1"/>
      <c r="D521" s="1"/>
      <c r="E521" s="1"/>
      <c r="F521" s="1"/>
      <c r="G521" s="1"/>
      <c r="H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5">
      <c r="A522" s="1"/>
      <c r="B522" s="1"/>
      <c r="C522" s="1"/>
      <c r="D522" s="1"/>
      <c r="E522" s="1"/>
      <c r="F522" s="1"/>
      <c r="G522" s="1"/>
      <c r="H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5">
      <c r="A523" s="1"/>
      <c r="B523" s="1"/>
      <c r="C523" s="1"/>
      <c r="D523" s="1"/>
      <c r="E523" s="1"/>
      <c r="F523" s="1"/>
      <c r="G523" s="1"/>
      <c r="H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5">
      <c r="A524" s="1"/>
      <c r="B524" s="1"/>
      <c r="C524" s="1"/>
      <c r="D524" s="1"/>
      <c r="E524" s="1"/>
      <c r="F524" s="1"/>
      <c r="G524" s="1"/>
      <c r="H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5">
      <c r="A525" s="1"/>
      <c r="B525" s="1"/>
      <c r="C525" s="1"/>
      <c r="D525" s="1"/>
      <c r="E525" s="1"/>
      <c r="F525" s="1"/>
      <c r="G525" s="1"/>
      <c r="H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5">
      <c r="A526" s="1"/>
      <c r="B526" s="1"/>
      <c r="C526" s="1"/>
      <c r="D526" s="1"/>
      <c r="E526" s="1"/>
      <c r="F526" s="1"/>
      <c r="G526" s="1"/>
      <c r="H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5">
      <c r="A527" s="1"/>
      <c r="B527" s="1"/>
      <c r="C527" s="1"/>
      <c r="D527" s="1"/>
      <c r="E527" s="1"/>
      <c r="F527" s="1"/>
      <c r="G527" s="1"/>
      <c r="H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5">
      <c r="A528" s="1"/>
      <c r="B528" s="1"/>
      <c r="C528" s="1"/>
      <c r="D528" s="1"/>
      <c r="E528" s="1"/>
      <c r="F528" s="1"/>
      <c r="G528" s="1"/>
      <c r="H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5">
      <c r="A529" s="1"/>
      <c r="B529" s="1"/>
      <c r="C529" s="1"/>
      <c r="D529" s="1"/>
      <c r="E529" s="1"/>
      <c r="F529" s="1"/>
      <c r="G529" s="1"/>
      <c r="H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5">
      <c r="A530" s="1"/>
      <c r="B530" s="1"/>
      <c r="C530" s="1"/>
      <c r="D530" s="1"/>
      <c r="E530" s="1"/>
      <c r="F530" s="1"/>
      <c r="G530" s="1"/>
      <c r="H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5">
      <c r="A531" s="1"/>
      <c r="B531" s="1"/>
      <c r="C531" s="1"/>
      <c r="D531" s="1"/>
      <c r="E531" s="1"/>
      <c r="F531" s="1"/>
      <c r="G531" s="1"/>
      <c r="H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5">
      <c r="A532" s="1"/>
      <c r="B532" s="1"/>
      <c r="C532" s="1"/>
      <c r="D532" s="1"/>
      <c r="E532" s="1"/>
      <c r="F532" s="1"/>
      <c r="G532" s="1"/>
      <c r="H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5">
      <c r="A533" s="1"/>
      <c r="B533" s="1"/>
      <c r="C533" s="1"/>
      <c r="D533" s="1"/>
      <c r="E533" s="1"/>
      <c r="F533" s="1"/>
      <c r="G533" s="1"/>
      <c r="H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5">
      <c r="A534" s="1"/>
      <c r="B534" s="1"/>
      <c r="C534" s="1"/>
      <c r="D534" s="1"/>
      <c r="E534" s="1"/>
      <c r="F534" s="1"/>
      <c r="G534" s="1"/>
      <c r="H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5">
      <c r="A535" s="1"/>
      <c r="B535" s="1"/>
      <c r="C535" s="1"/>
      <c r="D535" s="1"/>
      <c r="E535" s="1"/>
      <c r="F535" s="1"/>
      <c r="G535" s="1"/>
      <c r="H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5">
      <c r="A536" s="1"/>
      <c r="B536" s="1"/>
      <c r="C536" s="1"/>
      <c r="D536" s="1"/>
      <c r="E536" s="1"/>
      <c r="F536" s="1"/>
      <c r="G536" s="1"/>
      <c r="H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5">
      <c r="A537" s="1"/>
      <c r="B537" s="1"/>
      <c r="C537" s="1"/>
      <c r="D537" s="1"/>
      <c r="E537" s="1"/>
      <c r="F537" s="1"/>
      <c r="G537" s="1"/>
      <c r="H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5">
      <c r="A538" s="1"/>
      <c r="B538" s="1"/>
      <c r="C538" s="1"/>
      <c r="D538" s="1"/>
      <c r="E538" s="1"/>
      <c r="F538" s="1"/>
      <c r="G538" s="1"/>
      <c r="H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5">
      <c r="A539" s="1"/>
      <c r="B539" s="1"/>
      <c r="C539" s="1"/>
      <c r="D539" s="1"/>
      <c r="E539" s="1"/>
      <c r="F539" s="1"/>
      <c r="G539" s="1"/>
      <c r="H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5">
      <c r="A540" s="1"/>
      <c r="B540" s="1"/>
      <c r="C540" s="1"/>
      <c r="D540" s="1"/>
      <c r="E540" s="1"/>
      <c r="F540" s="1"/>
      <c r="G540" s="1"/>
      <c r="H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5">
      <c r="A541" s="1"/>
      <c r="B541" s="1"/>
      <c r="C541" s="1"/>
      <c r="D541" s="1"/>
      <c r="E541" s="1"/>
      <c r="F541" s="1"/>
      <c r="G541" s="1"/>
      <c r="H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5">
      <c r="A542" s="1"/>
      <c r="B542" s="1"/>
      <c r="C542" s="1"/>
      <c r="D542" s="1"/>
      <c r="E542" s="1"/>
      <c r="F542" s="1"/>
      <c r="G542" s="1"/>
      <c r="H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5">
      <c r="A543" s="1"/>
      <c r="B543" s="1"/>
      <c r="C543" s="1"/>
      <c r="D543" s="1"/>
      <c r="E543" s="1"/>
      <c r="F543" s="1"/>
      <c r="G543" s="1"/>
      <c r="H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5">
      <c r="A544" s="1"/>
      <c r="B544" s="1"/>
      <c r="C544" s="1"/>
      <c r="D544" s="1"/>
      <c r="E544" s="1"/>
      <c r="F544" s="1"/>
      <c r="G544" s="1"/>
      <c r="H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5">
      <c r="A545" s="1"/>
      <c r="B545" s="1"/>
      <c r="C545" s="1"/>
      <c r="D545" s="1"/>
      <c r="E545" s="1"/>
      <c r="F545" s="1"/>
      <c r="G545" s="1"/>
      <c r="H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5">
      <c r="A546" s="1"/>
      <c r="B546" s="1"/>
      <c r="C546" s="1"/>
      <c r="D546" s="1"/>
      <c r="E546" s="1"/>
      <c r="F546" s="1"/>
      <c r="G546" s="1"/>
      <c r="H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5">
      <c r="A547" s="1"/>
      <c r="B547" s="1"/>
      <c r="C547" s="1"/>
      <c r="D547" s="1"/>
      <c r="E547" s="1"/>
      <c r="F547" s="1"/>
      <c r="G547" s="1"/>
      <c r="H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5">
      <c r="A548" s="1"/>
      <c r="B548" s="1"/>
      <c r="C548" s="1"/>
      <c r="D548" s="1"/>
      <c r="E548" s="1"/>
      <c r="F548" s="1"/>
      <c r="G548" s="1"/>
      <c r="H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5">
      <c r="A549" s="1"/>
      <c r="B549" s="1"/>
      <c r="C549" s="1"/>
      <c r="D549" s="1"/>
      <c r="E549" s="1"/>
      <c r="F549" s="1"/>
      <c r="G549" s="1"/>
      <c r="H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5">
      <c r="A550" s="1"/>
      <c r="B550" s="1"/>
      <c r="C550" s="1"/>
      <c r="D550" s="1"/>
      <c r="E550" s="1"/>
      <c r="F550" s="1"/>
      <c r="G550" s="1"/>
      <c r="H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5">
      <c r="A551" s="1"/>
      <c r="B551" s="1"/>
      <c r="C551" s="1"/>
      <c r="D551" s="1"/>
      <c r="E551" s="1"/>
      <c r="F551" s="1"/>
      <c r="G551" s="1"/>
      <c r="H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5">
      <c r="A552" s="1"/>
      <c r="B552" s="1"/>
      <c r="C552" s="1"/>
      <c r="D552" s="1"/>
      <c r="E552" s="1"/>
      <c r="F552" s="1"/>
      <c r="G552" s="1"/>
      <c r="H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5">
      <c r="A553" s="1"/>
      <c r="B553" s="1"/>
      <c r="C553" s="1"/>
      <c r="D553" s="1"/>
      <c r="E553" s="1"/>
      <c r="F553" s="1"/>
      <c r="G553" s="1"/>
      <c r="H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5">
      <c r="A554" s="1"/>
      <c r="B554" s="1"/>
      <c r="C554" s="1"/>
      <c r="D554" s="1"/>
      <c r="E554" s="1"/>
      <c r="F554" s="1"/>
      <c r="G554" s="1"/>
      <c r="H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5">
      <c r="A555" s="1"/>
      <c r="B555" s="1"/>
      <c r="C555" s="1"/>
      <c r="D555" s="1"/>
      <c r="E555" s="1"/>
      <c r="F555" s="1"/>
      <c r="G555" s="1"/>
      <c r="H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5">
      <c r="A556" s="1"/>
      <c r="B556" s="1"/>
      <c r="C556" s="1"/>
      <c r="D556" s="1"/>
      <c r="E556" s="1"/>
      <c r="F556" s="1"/>
      <c r="G556" s="1"/>
      <c r="H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5">
      <c r="A557" s="1"/>
      <c r="B557" s="1"/>
      <c r="C557" s="1"/>
      <c r="D557" s="1"/>
      <c r="E557" s="1"/>
      <c r="F557" s="1"/>
      <c r="G557" s="1"/>
      <c r="H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5">
      <c r="A558" s="1"/>
      <c r="B558" s="1"/>
      <c r="C558" s="1"/>
      <c r="D558" s="1"/>
      <c r="E558" s="1"/>
      <c r="F558" s="1"/>
      <c r="G558" s="1"/>
      <c r="H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5">
      <c r="A559" s="1"/>
      <c r="B559" s="1"/>
      <c r="C559" s="1"/>
      <c r="D559" s="1"/>
      <c r="E559" s="1"/>
      <c r="F559" s="1"/>
      <c r="G559" s="1"/>
      <c r="H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5">
      <c r="A560" s="1"/>
      <c r="B560" s="1"/>
      <c r="C560" s="1"/>
      <c r="D560" s="1"/>
      <c r="E560" s="1"/>
      <c r="F560" s="1"/>
      <c r="G560" s="1"/>
      <c r="H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5">
      <c r="A561" s="1"/>
      <c r="B561" s="1"/>
      <c r="C561" s="1"/>
      <c r="D561" s="1"/>
      <c r="E561" s="1"/>
      <c r="F561" s="1"/>
      <c r="G561" s="1"/>
      <c r="H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5">
      <c r="A562" s="1"/>
      <c r="B562" s="1"/>
      <c r="C562" s="1"/>
      <c r="D562" s="1"/>
      <c r="E562" s="1"/>
      <c r="F562" s="1"/>
      <c r="G562" s="1"/>
      <c r="H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5">
      <c r="A563" s="1"/>
      <c r="B563" s="1"/>
      <c r="C563" s="1"/>
      <c r="D563" s="1"/>
      <c r="E563" s="1"/>
      <c r="F563" s="1"/>
      <c r="G563" s="1"/>
      <c r="H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5">
      <c r="A564" s="1"/>
      <c r="B564" s="1"/>
      <c r="C564" s="1"/>
      <c r="D564" s="1"/>
      <c r="E564" s="1"/>
      <c r="F564" s="1"/>
      <c r="G564" s="1"/>
      <c r="H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5">
      <c r="A565" s="1"/>
      <c r="B565" s="1"/>
      <c r="C565" s="1"/>
      <c r="D565" s="1"/>
      <c r="E565" s="1"/>
      <c r="F565" s="1"/>
      <c r="G565" s="1"/>
      <c r="H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5">
      <c r="A566" s="1"/>
      <c r="B566" s="1"/>
      <c r="C566" s="1"/>
      <c r="D566" s="1"/>
      <c r="E566" s="1"/>
      <c r="F566" s="1"/>
      <c r="G566" s="1"/>
      <c r="H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5">
      <c r="A567" s="1"/>
      <c r="B567" s="1"/>
      <c r="C567" s="1"/>
      <c r="D567" s="1"/>
      <c r="E567" s="1"/>
      <c r="F567" s="1"/>
      <c r="G567" s="1"/>
      <c r="H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5">
      <c r="A568" s="1"/>
      <c r="B568" s="1"/>
      <c r="C568" s="1"/>
      <c r="D568" s="1"/>
      <c r="E568" s="1"/>
      <c r="F568" s="1"/>
      <c r="G568" s="1"/>
      <c r="H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5">
      <c r="A569" s="1"/>
      <c r="B569" s="1"/>
      <c r="C569" s="1"/>
      <c r="D569" s="1"/>
      <c r="E569" s="1"/>
      <c r="F569" s="1"/>
      <c r="G569" s="1"/>
      <c r="H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5">
      <c r="A570" s="1"/>
      <c r="B570" s="1"/>
      <c r="C570" s="1"/>
      <c r="D570" s="1"/>
      <c r="E570" s="1"/>
      <c r="F570" s="1"/>
      <c r="G570" s="1"/>
      <c r="H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5">
      <c r="A571" s="1"/>
      <c r="B571" s="1"/>
      <c r="C571" s="1"/>
      <c r="D571" s="1"/>
      <c r="E571" s="1"/>
      <c r="F571" s="1"/>
      <c r="G571" s="1"/>
      <c r="H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5">
      <c r="A572" s="1"/>
      <c r="B572" s="1"/>
      <c r="C572" s="1"/>
      <c r="D572" s="1"/>
      <c r="E572" s="1"/>
      <c r="F572" s="1"/>
      <c r="G572" s="1"/>
      <c r="H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5">
      <c r="A573" s="1"/>
      <c r="B573" s="1"/>
      <c r="C573" s="1"/>
      <c r="D573" s="1"/>
      <c r="E573" s="1"/>
      <c r="F573" s="1"/>
      <c r="G573" s="1"/>
      <c r="H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5">
      <c r="A574" s="1"/>
      <c r="B574" s="1"/>
      <c r="C574" s="1"/>
      <c r="D574" s="1"/>
      <c r="E574" s="1"/>
      <c r="F574" s="1"/>
      <c r="G574" s="1"/>
      <c r="H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5">
      <c r="A575" s="1"/>
      <c r="B575" s="1"/>
      <c r="C575" s="1"/>
      <c r="D575" s="1"/>
      <c r="E575" s="1"/>
      <c r="F575" s="1"/>
      <c r="G575" s="1"/>
      <c r="H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5">
      <c r="A576" s="1"/>
      <c r="B576" s="1"/>
      <c r="C576" s="1"/>
      <c r="D576" s="1"/>
      <c r="E576" s="1"/>
      <c r="F576" s="1"/>
      <c r="G576" s="1"/>
      <c r="H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5">
      <c r="A577" s="1"/>
      <c r="B577" s="1"/>
      <c r="C577" s="1"/>
      <c r="D577" s="1"/>
      <c r="E577" s="1"/>
      <c r="F577" s="1"/>
      <c r="G577" s="1"/>
      <c r="H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5">
      <c r="A578" s="1"/>
      <c r="B578" s="1"/>
      <c r="C578" s="1"/>
      <c r="D578" s="1"/>
      <c r="E578" s="1"/>
      <c r="F578" s="1"/>
      <c r="G578" s="1"/>
      <c r="H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5">
      <c r="A579" s="1"/>
      <c r="B579" s="1"/>
      <c r="C579" s="1"/>
      <c r="D579" s="1"/>
      <c r="E579" s="1"/>
      <c r="F579" s="1"/>
      <c r="G579" s="1"/>
      <c r="H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5">
      <c r="A580" s="1"/>
      <c r="B580" s="1"/>
      <c r="C580" s="1"/>
      <c r="D580" s="1"/>
      <c r="E580" s="1"/>
      <c r="F580" s="1"/>
      <c r="G580" s="1"/>
      <c r="H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5">
      <c r="A581" s="1"/>
      <c r="B581" s="1"/>
      <c r="C581" s="1"/>
      <c r="D581" s="1"/>
      <c r="E581" s="1"/>
      <c r="F581" s="1"/>
      <c r="G581" s="1"/>
      <c r="H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5">
      <c r="A582" s="1"/>
      <c r="B582" s="1"/>
      <c r="C582" s="1"/>
      <c r="D582" s="1"/>
      <c r="E582" s="1"/>
      <c r="F582" s="1"/>
      <c r="G582" s="1"/>
      <c r="H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5">
      <c r="A583" s="1"/>
      <c r="B583" s="1"/>
      <c r="C583" s="1"/>
      <c r="D583" s="1"/>
      <c r="E583" s="1"/>
      <c r="F583" s="1"/>
      <c r="G583" s="1"/>
      <c r="H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5">
      <c r="A584" s="1"/>
      <c r="B584" s="1"/>
      <c r="C584" s="1"/>
      <c r="D584" s="1"/>
      <c r="E584" s="1"/>
      <c r="F584" s="1"/>
      <c r="G584" s="1"/>
      <c r="H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5">
      <c r="A585" s="1"/>
      <c r="B585" s="1"/>
      <c r="C585" s="1"/>
      <c r="D585" s="1"/>
      <c r="E585" s="1"/>
      <c r="F585" s="1"/>
      <c r="G585" s="1"/>
      <c r="H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5">
      <c r="A586" s="1"/>
      <c r="B586" s="1"/>
      <c r="C586" s="1"/>
      <c r="D586" s="1"/>
      <c r="E586" s="1"/>
      <c r="F586" s="1"/>
      <c r="G586" s="1"/>
      <c r="H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5">
      <c r="A587" s="1"/>
      <c r="B587" s="1"/>
      <c r="C587" s="1"/>
      <c r="D587" s="1"/>
      <c r="E587" s="1"/>
      <c r="F587" s="1"/>
      <c r="G587" s="1"/>
      <c r="H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5">
      <c r="A588" s="1"/>
      <c r="B588" s="1"/>
      <c r="C588" s="1"/>
      <c r="D588" s="1"/>
      <c r="E588" s="1"/>
      <c r="F588" s="1"/>
      <c r="G588" s="1"/>
      <c r="H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5">
      <c r="A589" s="1"/>
      <c r="B589" s="1"/>
      <c r="C589" s="1"/>
      <c r="D589" s="1"/>
      <c r="E589" s="1"/>
      <c r="F589" s="1"/>
      <c r="G589" s="1"/>
      <c r="H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5">
      <c r="A590" s="1"/>
      <c r="B590" s="1"/>
      <c r="C590" s="1"/>
      <c r="D590" s="1"/>
      <c r="E590" s="1"/>
      <c r="F590" s="1"/>
      <c r="G590" s="1"/>
      <c r="H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5">
      <c r="A591" s="1"/>
      <c r="B591" s="1"/>
      <c r="C591" s="1"/>
      <c r="D591" s="1"/>
      <c r="E591" s="1"/>
      <c r="F591" s="1"/>
      <c r="G591" s="1"/>
      <c r="H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5">
      <c r="A592" s="1"/>
      <c r="B592" s="1"/>
      <c r="C592" s="1"/>
      <c r="D592" s="1"/>
      <c r="E592" s="1"/>
      <c r="F592" s="1"/>
      <c r="G592" s="1"/>
      <c r="H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5">
      <c r="A593" s="1"/>
      <c r="B593" s="1"/>
      <c r="C593" s="1"/>
      <c r="D593" s="1"/>
      <c r="E593" s="1"/>
      <c r="F593" s="1"/>
      <c r="G593" s="1"/>
      <c r="H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5">
      <c r="A594" s="1"/>
      <c r="B594" s="1"/>
      <c r="C594" s="1"/>
      <c r="D594" s="1"/>
      <c r="E594" s="1"/>
      <c r="F594" s="1"/>
      <c r="G594" s="1"/>
      <c r="H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5">
      <c r="A595" s="1"/>
      <c r="B595" s="1"/>
      <c r="C595" s="1"/>
      <c r="D595" s="1"/>
      <c r="E595" s="1"/>
      <c r="F595" s="1"/>
      <c r="G595" s="1"/>
      <c r="H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5">
      <c r="A596" s="1"/>
      <c r="B596" s="1"/>
      <c r="C596" s="1"/>
      <c r="D596" s="1"/>
      <c r="E596" s="1"/>
      <c r="F596" s="1"/>
      <c r="G596" s="1"/>
      <c r="H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5">
      <c r="A597" s="1"/>
      <c r="B597" s="1"/>
      <c r="C597" s="1"/>
      <c r="D597" s="1"/>
      <c r="E597" s="1"/>
      <c r="F597" s="1"/>
      <c r="G597" s="1"/>
      <c r="H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5">
      <c r="A598" s="1"/>
      <c r="B598" s="1"/>
      <c r="C598" s="1"/>
      <c r="D598" s="1"/>
      <c r="E598" s="1"/>
      <c r="F598" s="1"/>
      <c r="G598" s="1"/>
      <c r="H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5">
      <c r="A599" s="1"/>
      <c r="B599" s="1"/>
      <c r="C599" s="1"/>
      <c r="D599" s="1"/>
      <c r="E599" s="1"/>
      <c r="F599" s="1"/>
      <c r="G599" s="1"/>
      <c r="H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5">
      <c r="A600" s="1"/>
      <c r="B600" s="1"/>
      <c r="C600" s="1"/>
      <c r="D600" s="1"/>
      <c r="E600" s="1"/>
      <c r="F600" s="1"/>
      <c r="G600" s="1"/>
      <c r="H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5">
      <c r="A601" s="1"/>
      <c r="B601" s="1"/>
      <c r="C601" s="1"/>
      <c r="D601" s="1"/>
      <c r="E601" s="1"/>
      <c r="F601" s="1"/>
      <c r="G601" s="1"/>
      <c r="H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5">
      <c r="A602" s="1"/>
      <c r="B602" s="1"/>
      <c r="C602" s="1"/>
      <c r="D602" s="1"/>
      <c r="E602" s="1"/>
      <c r="F602" s="1"/>
      <c r="G602" s="1"/>
      <c r="H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5">
      <c r="A603" s="1"/>
      <c r="B603" s="1"/>
      <c r="C603" s="1"/>
      <c r="D603" s="1"/>
      <c r="E603" s="1"/>
      <c r="F603" s="1"/>
      <c r="G603" s="1"/>
      <c r="H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5">
      <c r="A604" s="1"/>
      <c r="B604" s="1"/>
      <c r="C604" s="1"/>
      <c r="D604" s="1"/>
      <c r="E604" s="1"/>
      <c r="F604" s="1"/>
      <c r="G604" s="1"/>
      <c r="H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5">
      <c r="A605" s="1"/>
      <c r="B605" s="1"/>
      <c r="C605" s="1"/>
      <c r="D605" s="1"/>
      <c r="E605" s="1"/>
      <c r="F605" s="1"/>
      <c r="G605" s="1"/>
      <c r="H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5">
      <c r="A606" s="1"/>
      <c r="B606" s="1"/>
      <c r="C606" s="1"/>
      <c r="D606" s="1"/>
      <c r="E606" s="1"/>
      <c r="F606" s="1"/>
      <c r="G606" s="1"/>
      <c r="H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5">
      <c r="A607" s="1"/>
      <c r="B607" s="1"/>
      <c r="C607" s="1"/>
      <c r="D607" s="1"/>
      <c r="E607" s="1"/>
      <c r="F607" s="1"/>
      <c r="G607" s="1"/>
      <c r="H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5">
      <c r="A608" s="1"/>
      <c r="B608" s="1"/>
      <c r="C608" s="1"/>
      <c r="D608" s="1"/>
      <c r="E608" s="1"/>
      <c r="F608" s="1"/>
      <c r="G608" s="1"/>
      <c r="H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5">
      <c r="A609" s="1"/>
      <c r="B609" s="1"/>
      <c r="C609" s="1"/>
      <c r="D609" s="1"/>
      <c r="E609" s="1"/>
      <c r="F609" s="1"/>
      <c r="G609" s="1"/>
      <c r="H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5">
      <c r="A610" s="1"/>
      <c r="B610" s="1"/>
      <c r="C610" s="1"/>
      <c r="D610" s="1"/>
      <c r="E610" s="1"/>
      <c r="F610" s="1"/>
      <c r="G610" s="1"/>
      <c r="H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5">
      <c r="A611" s="1"/>
      <c r="B611" s="1"/>
      <c r="C611" s="1"/>
      <c r="D611" s="1"/>
      <c r="E611" s="1"/>
      <c r="F611" s="1"/>
      <c r="G611" s="1"/>
      <c r="H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5">
      <c r="A612" s="1"/>
      <c r="B612" s="1"/>
      <c r="C612" s="1"/>
      <c r="D612" s="1"/>
      <c r="E612" s="1"/>
      <c r="F612" s="1"/>
      <c r="G612" s="1"/>
      <c r="H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5">
      <c r="A613" s="1"/>
      <c r="B613" s="1"/>
      <c r="C613" s="1"/>
      <c r="D613" s="1"/>
      <c r="E613" s="1"/>
      <c r="F613" s="1"/>
      <c r="G613" s="1"/>
      <c r="H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5">
      <c r="A614" s="1"/>
      <c r="B614" s="1"/>
      <c r="C614" s="1"/>
      <c r="D614" s="1"/>
      <c r="E614" s="1"/>
      <c r="F614" s="1"/>
      <c r="G614" s="1"/>
      <c r="H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5">
      <c r="A615" s="1"/>
      <c r="B615" s="1"/>
      <c r="C615" s="1"/>
      <c r="D615" s="1"/>
      <c r="E615" s="1"/>
      <c r="F615" s="1"/>
      <c r="G615" s="1"/>
      <c r="H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5">
      <c r="A616" s="1"/>
      <c r="B616" s="1"/>
      <c r="C616" s="1"/>
      <c r="D616" s="1"/>
      <c r="E616" s="1"/>
      <c r="F616" s="1"/>
      <c r="G616" s="1"/>
      <c r="H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5">
      <c r="A617" s="1"/>
      <c r="B617" s="1"/>
      <c r="C617" s="1"/>
      <c r="D617" s="1"/>
      <c r="E617" s="1"/>
      <c r="F617" s="1"/>
      <c r="G617" s="1"/>
      <c r="H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5">
      <c r="A618" s="1"/>
      <c r="B618" s="1"/>
      <c r="C618" s="1"/>
      <c r="D618" s="1"/>
      <c r="E618" s="1"/>
      <c r="F618" s="1"/>
      <c r="G618" s="1"/>
      <c r="H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5">
      <c r="A619" s="1"/>
      <c r="B619" s="1"/>
      <c r="C619" s="1"/>
      <c r="D619" s="1"/>
      <c r="E619" s="1"/>
      <c r="F619" s="1"/>
      <c r="G619" s="1"/>
      <c r="H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5">
      <c r="A620" s="1"/>
      <c r="B620" s="1"/>
      <c r="C620" s="1"/>
      <c r="D620" s="1"/>
      <c r="E620" s="1"/>
      <c r="F620" s="1"/>
      <c r="G620" s="1"/>
      <c r="H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5">
      <c r="A621" s="1"/>
      <c r="B621" s="1"/>
      <c r="C621" s="1"/>
      <c r="D621" s="1"/>
      <c r="E621" s="1"/>
      <c r="F621" s="1"/>
      <c r="G621" s="1"/>
      <c r="H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5">
      <c r="A622" s="1"/>
      <c r="B622" s="1"/>
      <c r="C622" s="1"/>
      <c r="D622" s="1"/>
      <c r="E622" s="1"/>
      <c r="F622" s="1"/>
      <c r="G622" s="1"/>
      <c r="H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5">
      <c r="A623" s="1"/>
      <c r="B623" s="1"/>
      <c r="C623" s="1"/>
      <c r="D623" s="1"/>
      <c r="E623" s="1"/>
      <c r="F623" s="1"/>
      <c r="G623" s="1"/>
      <c r="H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5">
      <c r="A624" s="1"/>
      <c r="B624" s="1"/>
      <c r="C624" s="1"/>
      <c r="D624" s="1"/>
      <c r="E624" s="1"/>
      <c r="F624" s="1"/>
      <c r="G624" s="1"/>
      <c r="H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5">
      <c r="A625" s="1"/>
      <c r="B625" s="1"/>
      <c r="C625" s="1"/>
      <c r="D625" s="1"/>
      <c r="E625" s="1"/>
      <c r="F625" s="1"/>
      <c r="G625" s="1"/>
      <c r="H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5">
      <c r="A626" s="1"/>
      <c r="B626" s="1"/>
      <c r="C626" s="1"/>
      <c r="D626" s="1"/>
      <c r="E626" s="1"/>
      <c r="F626" s="1"/>
      <c r="G626" s="1"/>
      <c r="H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5">
      <c r="A627" s="1"/>
      <c r="B627" s="1"/>
      <c r="C627" s="1"/>
      <c r="D627" s="1"/>
      <c r="E627" s="1"/>
      <c r="F627" s="1"/>
      <c r="G627" s="1"/>
      <c r="H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5">
      <c r="A628" s="1"/>
      <c r="B628" s="1"/>
      <c r="C628" s="1"/>
      <c r="D628" s="1"/>
      <c r="E628" s="1"/>
      <c r="F628" s="1"/>
      <c r="G628" s="1"/>
      <c r="H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5">
      <c r="A629" s="1"/>
      <c r="B629" s="1"/>
      <c r="C629" s="1"/>
      <c r="D629" s="1"/>
      <c r="E629" s="1"/>
      <c r="F629" s="1"/>
      <c r="G629" s="1"/>
      <c r="H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5">
      <c r="A630" s="1"/>
      <c r="B630" s="1"/>
      <c r="C630" s="1"/>
      <c r="D630" s="1"/>
      <c r="E630" s="1"/>
      <c r="F630" s="1"/>
      <c r="G630" s="1"/>
      <c r="H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5">
      <c r="A631" s="1"/>
      <c r="B631" s="1"/>
      <c r="C631" s="1"/>
      <c r="D631" s="1"/>
      <c r="E631" s="1"/>
      <c r="F631" s="1"/>
      <c r="G631" s="1"/>
      <c r="H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5">
      <c r="A632" s="1"/>
      <c r="B632" s="1"/>
      <c r="C632" s="1"/>
      <c r="D632" s="1"/>
      <c r="E632" s="1"/>
      <c r="F632" s="1"/>
      <c r="G632" s="1"/>
      <c r="H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5">
      <c r="A633" s="1"/>
      <c r="B633" s="1"/>
      <c r="C633" s="1"/>
      <c r="D633" s="1"/>
      <c r="E633" s="1"/>
      <c r="F633" s="1"/>
      <c r="G633" s="1"/>
      <c r="H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5">
      <c r="A634" s="1"/>
      <c r="B634" s="1"/>
      <c r="C634" s="1"/>
      <c r="D634" s="1"/>
      <c r="E634" s="1"/>
      <c r="F634" s="1"/>
      <c r="G634" s="1"/>
      <c r="H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5">
      <c r="A635" s="1"/>
      <c r="B635" s="1"/>
      <c r="C635" s="1"/>
      <c r="D635" s="1"/>
      <c r="E635" s="1"/>
      <c r="F635" s="1"/>
      <c r="G635" s="1"/>
      <c r="H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5">
      <c r="A636" s="1"/>
      <c r="B636" s="1"/>
      <c r="C636" s="1"/>
      <c r="D636" s="1"/>
      <c r="E636" s="1"/>
      <c r="F636" s="1"/>
      <c r="G636" s="1"/>
      <c r="H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5">
      <c r="A637" s="1"/>
      <c r="B637" s="1"/>
      <c r="C637" s="1"/>
      <c r="D637" s="1"/>
      <c r="E637" s="1"/>
      <c r="F637" s="1"/>
      <c r="G637" s="1"/>
      <c r="H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5">
      <c r="A638" s="1"/>
      <c r="B638" s="1"/>
      <c r="C638" s="1"/>
      <c r="D638" s="1"/>
      <c r="E638" s="1"/>
      <c r="F638" s="1"/>
      <c r="G638" s="1"/>
      <c r="H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5">
      <c r="A639" s="1"/>
      <c r="B639" s="1"/>
      <c r="C639" s="1"/>
      <c r="D639" s="1"/>
      <c r="E639" s="1"/>
      <c r="F639" s="1"/>
      <c r="G639" s="1"/>
      <c r="H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5">
      <c r="A640" s="1"/>
      <c r="B640" s="1"/>
      <c r="C640" s="1"/>
      <c r="D640" s="1"/>
      <c r="E640" s="1"/>
      <c r="F640" s="1"/>
      <c r="G640" s="1"/>
      <c r="H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5">
      <c r="A641" s="1"/>
      <c r="B641" s="1"/>
      <c r="C641" s="1"/>
      <c r="D641" s="1"/>
      <c r="E641" s="1"/>
      <c r="F641" s="1"/>
      <c r="G641" s="1"/>
      <c r="H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5">
      <c r="A642" s="1"/>
      <c r="B642" s="1"/>
      <c r="C642" s="1"/>
      <c r="D642" s="1"/>
      <c r="E642" s="1"/>
      <c r="F642" s="1"/>
      <c r="G642" s="1"/>
      <c r="H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5">
      <c r="A643" s="1"/>
      <c r="B643" s="1"/>
      <c r="C643" s="1"/>
      <c r="D643" s="1"/>
      <c r="E643" s="1"/>
      <c r="F643" s="1"/>
      <c r="G643" s="1"/>
      <c r="H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5">
      <c r="A644" s="1"/>
      <c r="B644" s="1"/>
      <c r="C644" s="1"/>
      <c r="D644" s="1"/>
      <c r="E644" s="1"/>
      <c r="F644" s="1"/>
      <c r="G644" s="1"/>
      <c r="H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5">
      <c r="A645" s="1"/>
      <c r="B645" s="1"/>
      <c r="C645" s="1"/>
      <c r="D645" s="1"/>
      <c r="E645" s="1"/>
      <c r="F645" s="1"/>
      <c r="G645" s="1"/>
      <c r="H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5">
      <c r="A646" s="1"/>
      <c r="B646" s="1"/>
      <c r="C646" s="1"/>
      <c r="D646" s="1"/>
      <c r="E646" s="1"/>
      <c r="F646" s="1"/>
      <c r="G646" s="1"/>
      <c r="H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5">
      <c r="A647" s="1"/>
      <c r="B647" s="1"/>
      <c r="C647" s="1"/>
      <c r="D647" s="1"/>
      <c r="E647" s="1"/>
      <c r="F647" s="1"/>
      <c r="G647" s="1"/>
      <c r="H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5">
      <c r="A648" s="1"/>
      <c r="B648" s="1"/>
      <c r="C648" s="1"/>
      <c r="D648" s="1"/>
      <c r="E648" s="1"/>
      <c r="F648" s="1"/>
      <c r="G648" s="1"/>
      <c r="H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5">
      <c r="A649" s="1"/>
      <c r="B649" s="1"/>
      <c r="C649" s="1"/>
      <c r="D649" s="1"/>
      <c r="E649" s="1"/>
      <c r="F649" s="1"/>
      <c r="G649" s="1"/>
      <c r="H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5">
      <c r="A650" s="1"/>
      <c r="B650" s="1"/>
      <c r="C650" s="1"/>
      <c r="D650" s="1"/>
      <c r="E650" s="1"/>
      <c r="F650" s="1"/>
      <c r="G650" s="1"/>
      <c r="H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5">
      <c r="A651" s="1"/>
      <c r="B651" s="1"/>
      <c r="C651" s="1"/>
      <c r="D651" s="1"/>
      <c r="E651" s="1"/>
      <c r="F651" s="1"/>
      <c r="G651" s="1"/>
      <c r="H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5">
      <c r="A652" s="1"/>
      <c r="B652" s="1"/>
      <c r="C652" s="1"/>
      <c r="D652" s="1"/>
      <c r="E652" s="1"/>
      <c r="F652" s="1"/>
      <c r="G652" s="1"/>
      <c r="H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5">
      <c r="A653" s="1"/>
      <c r="B653" s="1"/>
      <c r="C653" s="1"/>
      <c r="D653" s="1"/>
      <c r="E653" s="1"/>
      <c r="F653" s="1"/>
      <c r="G653" s="1"/>
      <c r="H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5">
      <c r="A654" s="1"/>
      <c r="B654" s="1"/>
      <c r="C654" s="1"/>
      <c r="D654" s="1"/>
      <c r="E654" s="1"/>
      <c r="F654" s="1"/>
      <c r="G654" s="1"/>
      <c r="H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5">
      <c r="A655" s="1"/>
      <c r="B655" s="1"/>
      <c r="C655" s="1"/>
      <c r="D655" s="1"/>
      <c r="E655" s="1"/>
      <c r="F655" s="1"/>
      <c r="G655" s="1"/>
      <c r="H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5">
      <c r="A656" s="1"/>
      <c r="B656" s="1"/>
      <c r="C656" s="1"/>
      <c r="D656" s="1"/>
      <c r="E656" s="1"/>
      <c r="F656" s="1"/>
      <c r="G656" s="1"/>
      <c r="H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5">
      <c r="A657" s="1"/>
      <c r="B657" s="1"/>
      <c r="C657" s="1"/>
      <c r="D657" s="1"/>
      <c r="E657" s="1"/>
      <c r="F657" s="1"/>
      <c r="G657" s="1"/>
      <c r="H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5">
      <c r="A658" s="1"/>
      <c r="B658" s="1"/>
      <c r="C658" s="1"/>
      <c r="D658" s="1"/>
      <c r="E658" s="1"/>
      <c r="F658" s="1"/>
      <c r="G658" s="1"/>
      <c r="H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5">
      <c r="A659" s="1"/>
      <c r="B659" s="1"/>
      <c r="C659" s="1"/>
      <c r="D659" s="1"/>
      <c r="E659" s="1"/>
      <c r="F659" s="1"/>
      <c r="G659" s="1"/>
      <c r="H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5">
      <c r="A660" s="1"/>
      <c r="B660" s="1"/>
      <c r="C660" s="1"/>
      <c r="D660" s="1"/>
      <c r="E660" s="1"/>
      <c r="F660" s="1"/>
      <c r="G660" s="1"/>
      <c r="H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5">
      <c r="A661" s="1"/>
      <c r="B661" s="1"/>
      <c r="C661" s="1"/>
      <c r="D661" s="1"/>
      <c r="E661" s="1"/>
      <c r="F661" s="1"/>
      <c r="G661" s="1"/>
      <c r="H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5">
      <c r="A662" s="1"/>
      <c r="B662" s="1"/>
      <c r="C662" s="1"/>
      <c r="D662" s="1"/>
      <c r="E662" s="1"/>
      <c r="F662" s="1"/>
      <c r="G662" s="1"/>
      <c r="H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5">
      <c r="A663" s="1"/>
      <c r="B663" s="1"/>
      <c r="C663" s="1"/>
      <c r="D663" s="1"/>
      <c r="E663" s="1"/>
      <c r="F663" s="1"/>
      <c r="G663" s="1"/>
      <c r="H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5">
      <c r="A664" s="1"/>
      <c r="B664" s="1"/>
      <c r="C664" s="1"/>
      <c r="D664" s="1"/>
      <c r="E664" s="1"/>
      <c r="F664" s="1"/>
      <c r="G664" s="1"/>
      <c r="H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5">
      <c r="A665" s="1"/>
      <c r="B665" s="1"/>
      <c r="C665" s="1"/>
      <c r="D665" s="1"/>
      <c r="E665" s="1"/>
      <c r="F665" s="1"/>
      <c r="G665" s="1"/>
      <c r="H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5">
      <c r="A666" s="1"/>
      <c r="B666" s="1"/>
      <c r="C666" s="1"/>
      <c r="D666" s="1"/>
      <c r="E666" s="1"/>
      <c r="F666" s="1"/>
      <c r="G666" s="1"/>
      <c r="H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5">
      <c r="A667" s="1"/>
      <c r="B667" s="1"/>
      <c r="C667" s="1"/>
      <c r="D667" s="1"/>
      <c r="E667" s="1"/>
      <c r="F667" s="1"/>
      <c r="G667" s="1"/>
      <c r="H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5">
      <c r="A668" s="1"/>
      <c r="B668" s="1"/>
      <c r="C668" s="1"/>
      <c r="D668" s="1"/>
      <c r="E668" s="1"/>
      <c r="F668" s="1"/>
      <c r="G668" s="1"/>
      <c r="H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5">
      <c r="A669" s="1"/>
      <c r="B669" s="1"/>
      <c r="C669" s="1"/>
      <c r="D669" s="1"/>
      <c r="E669" s="1"/>
      <c r="F669" s="1"/>
      <c r="G669" s="1"/>
      <c r="H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5">
      <c r="A670" s="1"/>
      <c r="B670" s="1"/>
      <c r="C670" s="1"/>
      <c r="D670" s="1"/>
      <c r="E670" s="1"/>
      <c r="F670" s="1"/>
      <c r="G670" s="1"/>
      <c r="H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5">
      <c r="A671" s="1"/>
      <c r="B671" s="1"/>
      <c r="C671" s="1"/>
      <c r="D671" s="1"/>
      <c r="E671" s="1"/>
      <c r="F671" s="1"/>
      <c r="G671" s="1"/>
      <c r="H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5">
      <c r="A672" s="1"/>
      <c r="B672" s="1"/>
      <c r="C672" s="1"/>
      <c r="D672" s="1"/>
      <c r="E672" s="1"/>
      <c r="F672" s="1"/>
      <c r="G672" s="1"/>
      <c r="H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5">
      <c r="A673" s="1"/>
      <c r="B673" s="1"/>
      <c r="C673" s="1"/>
      <c r="D673" s="1"/>
      <c r="E673" s="1"/>
      <c r="F673" s="1"/>
      <c r="G673" s="1"/>
      <c r="H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5">
      <c r="A674" s="1"/>
      <c r="B674" s="1"/>
      <c r="C674" s="1"/>
      <c r="D674" s="1"/>
      <c r="E674" s="1"/>
      <c r="F674" s="1"/>
      <c r="G674" s="1"/>
      <c r="H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5">
      <c r="A675" s="1"/>
      <c r="B675" s="1"/>
      <c r="C675" s="1"/>
      <c r="D675" s="1"/>
      <c r="E675" s="1"/>
      <c r="F675" s="1"/>
      <c r="G675" s="1"/>
      <c r="H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5">
      <c r="A676" s="1"/>
      <c r="B676" s="1"/>
      <c r="C676" s="1"/>
      <c r="D676" s="1"/>
      <c r="E676" s="1"/>
      <c r="F676" s="1"/>
      <c r="G676" s="1"/>
      <c r="H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5">
      <c r="A677" s="1"/>
      <c r="B677" s="1"/>
      <c r="C677" s="1"/>
      <c r="D677" s="1"/>
      <c r="E677" s="1"/>
      <c r="F677" s="1"/>
      <c r="G677" s="1"/>
      <c r="H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5">
      <c r="A678" s="1"/>
      <c r="B678" s="1"/>
      <c r="C678" s="1"/>
      <c r="D678" s="1"/>
      <c r="E678" s="1"/>
      <c r="F678" s="1"/>
      <c r="G678" s="1"/>
      <c r="H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5">
      <c r="A679" s="1"/>
      <c r="B679" s="1"/>
      <c r="C679" s="1"/>
      <c r="D679" s="1"/>
      <c r="E679" s="1"/>
      <c r="F679" s="1"/>
      <c r="G679" s="1"/>
      <c r="H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5">
      <c r="A680" s="1"/>
      <c r="B680" s="1"/>
      <c r="C680" s="1"/>
      <c r="D680" s="1"/>
      <c r="E680" s="1"/>
      <c r="F680" s="1"/>
      <c r="G680" s="1"/>
      <c r="H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5">
      <c r="A681" s="1"/>
      <c r="B681" s="1"/>
      <c r="C681" s="1"/>
      <c r="D681" s="1"/>
      <c r="E681" s="1"/>
      <c r="F681" s="1"/>
      <c r="G681" s="1"/>
      <c r="H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5">
      <c r="A682" s="1"/>
      <c r="B682" s="1"/>
      <c r="C682" s="1"/>
      <c r="D682" s="1"/>
      <c r="E682" s="1"/>
      <c r="F682" s="1"/>
      <c r="G682" s="1"/>
      <c r="H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5">
      <c r="A683" s="1"/>
      <c r="B683" s="1"/>
      <c r="C683" s="1"/>
      <c r="D683" s="1"/>
      <c r="E683" s="1"/>
      <c r="F683" s="1"/>
      <c r="G683" s="1"/>
      <c r="H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5">
      <c r="A684" s="1"/>
      <c r="B684" s="1"/>
      <c r="C684" s="1"/>
      <c r="D684" s="1"/>
      <c r="E684" s="1"/>
      <c r="F684" s="1"/>
      <c r="G684" s="1"/>
      <c r="H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5">
      <c r="A685" s="1"/>
      <c r="B685" s="1"/>
      <c r="C685" s="1"/>
      <c r="D685" s="1"/>
      <c r="E685" s="1"/>
      <c r="F685" s="1"/>
      <c r="G685" s="1"/>
      <c r="H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5">
      <c r="A686" s="1"/>
      <c r="B686" s="1"/>
      <c r="C686" s="1"/>
      <c r="D686" s="1"/>
      <c r="E686" s="1"/>
      <c r="F686" s="1"/>
      <c r="G686" s="1"/>
      <c r="H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5">
      <c r="A687" s="1"/>
      <c r="B687" s="1"/>
      <c r="C687" s="1"/>
      <c r="D687" s="1"/>
      <c r="E687" s="1"/>
      <c r="F687" s="1"/>
      <c r="G687" s="1"/>
      <c r="H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5">
      <c r="A688" s="1"/>
      <c r="B688" s="1"/>
      <c r="C688" s="1"/>
      <c r="D688" s="1"/>
      <c r="E688" s="1"/>
      <c r="F688" s="1"/>
      <c r="G688" s="1"/>
      <c r="H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5">
      <c r="A689" s="1"/>
      <c r="B689" s="1"/>
      <c r="C689" s="1"/>
      <c r="D689" s="1"/>
      <c r="E689" s="1"/>
      <c r="F689" s="1"/>
      <c r="G689" s="1"/>
      <c r="H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5">
      <c r="A690" s="1"/>
      <c r="B690" s="1"/>
      <c r="C690" s="1"/>
      <c r="D690" s="1"/>
      <c r="E690" s="1"/>
      <c r="F690" s="1"/>
      <c r="G690" s="1"/>
      <c r="H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5">
      <c r="A691" s="1"/>
      <c r="B691" s="1"/>
      <c r="C691" s="1"/>
      <c r="D691" s="1"/>
      <c r="E691" s="1"/>
      <c r="F691" s="1"/>
      <c r="G691" s="1"/>
      <c r="H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5">
      <c r="A692" s="1"/>
      <c r="B692" s="1"/>
      <c r="C692" s="1"/>
      <c r="D692" s="1"/>
      <c r="E692" s="1"/>
      <c r="F692" s="1"/>
      <c r="G692" s="1"/>
      <c r="H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5">
      <c r="A693" s="1"/>
      <c r="B693" s="1"/>
      <c r="C693" s="1"/>
      <c r="D693" s="1"/>
      <c r="E693" s="1"/>
      <c r="F693" s="1"/>
      <c r="G693" s="1"/>
      <c r="H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5">
      <c r="A694" s="1"/>
      <c r="B694" s="1"/>
      <c r="C694" s="1"/>
      <c r="D694" s="1"/>
      <c r="E694" s="1"/>
      <c r="F694" s="1"/>
      <c r="G694" s="1"/>
      <c r="H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5">
      <c r="A695" s="1"/>
      <c r="B695" s="1"/>
      <c r="C695" s="1"/>
      <c r="D695" s="1"/>
      <c r="E695" s="1"/>
      <c r="F695" s="1"/>
      <c r="G695" s="1"/>
      <c r="H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5">
      <c r="A696" s="1"/>
      <c r="B696" s="1"/>
      <c r="C696" s="1"/>
      <c r="D696" s="1"/>
      <c r="E696" s="1"/>
      <c r="F696" s="1"/>
      <c r="G696" s="1"/>
      <c r="H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5">
      <c r="A697" s="1"/>
      <c r="B697" s="1"/>
      <c r="C697" s="1"/>
      <c r="D697" s="1"/>
      <c r="E697" s="1"/>
      <c r="F697" s="1"/>
      <c r="G697" s="1"/>
      <c r="H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5">
      <c r="A698" s="1"/>
      <c r="B698" s="1"/>
      <c r="C698" s="1"/>
      <c r="D698" s="1"/>
      <c r="E698" s="1"/>
      <c r="F698" s="1"/>
      <c r="G698" s="1"/>
      <c r="H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5">
      <c r="A699" s="1"/>
      <c r="B699" s="1"/>
      <c r="C699" s="1"/>
      <c r="D699" s="1"/>
      <c r="E699" s="1"/>
      <c r="F699" s="1"/>
      <c r="G699" s="1"/>
      <c r="H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5">
      <c r="A700" s="1"/>
      <c r="B700" s="1"/>
      <c r="C700" s="1"/>
      <c r="D700" s="1"/>
      <c r="E700" s="1"/>
      <c r="F700" s="1"/>
      <c r="G700" s="1"/>
      <c r="H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5">
      <c r="A701" s="1"/>
      <c r="B701" s="1"/>
      <c r="C701" s="1"/>
      <c r="D701" s="1"/>
      <c r="E701" s="1"/>
      <c r="F701" s="1"/>
      <c r="G701" s="1"/>
      <c r="H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5">
      <c r="A702" s="1"/>
      <c r="B702" s="1"/>
      <c r="C702" s="1"/>
      <c r="D702" s="1"/>
      <c r="E702" s="1"/>
      <c r="F702" s="1"/>
      <c r="G702" s="1"/>
      <c r="H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5">
      <c r="A703" s="1"/>
      <c r="B703" s="1"/>
      <c r="C703" s="1"/>
      <c r="D703" s="1"/>
      <c r="E703" s="1"/>
      <c r="F703" s="1"/>
      <c r="G703" s="1"/>
      <c r="H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5">
      <c r="A704" s="1"/>
      <c r="B704" s="1"/>
      <c r="C704" s="1"/>
      <c r="D704" s="1"/>
      <c r="E704" s="1"/>
      <c r="F704" s="1"/>
      <c r="G704" s="1"/>
      <c r="H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5">
      <c r="A705" s="1"/>
      <c r="B705" s="1"/>
      <c r="C705" s="1"/>
      <c r="D705" s="1"/>
      <c r="E705" s="1"/>
      <c r="F705" s="1"/>
      <c r="G705" s="1"/>
      <c r="H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5">
      <c r="A706" s="1"/>
      <c r="B706" s="1"/>
      <c r="C706" s="1"/>
      <c r="D706" s="1"/>
      <c r="E706" s="1"/>
      <c r="F706" s="1"/>
      <c r="G706" s="1"/>
      <c r="H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5">
      <c r="A707" s="1"/>
      <c r="B707" s="1"/>
      <c r="C707" s="1"/>
      <c r="D707" s="1"/>
      <c r="E707" s="1"/>
      <c r="F707" s="1"/>
      <c r="G707" s="1"/>
      <c r="H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5">
      <c r="A708" s="1"/>
      <c r="B708" s="1"/>
      <c r="C708" s="1"/>
      <c r="D708" s="1"/>
      <c r="E708" s="1"/>
      <c r="F708" s="1"/>
      <c r="G708" s="1"/>
      <c r="H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5">
      <c r="A709" s="1"/>
      <c r="B709" s="1"/>
      <c r="C709" s="1"/>
      <c r="D709" s="1"/>
      <c r="E709" s="1"/>
      <c r="F709" s="1"/>
      <c r="G709" s="1"/>
      <c r="H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5">
      <c r="A710" s="1"/>
      <c r="B710" s="1"/>
      <c r="C710" s="1"/>
      <c r="D710" s="1"/>
      <c r="E710" s="1"/>
      <c r="F710" s="1"/>
      <c r="G710" s="1"/>
      <c r="H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5">
      <c r="A711" s="1"/>
      <c r="B711" s="1"/>
      <c r="C711" s="1"/>
      <c r="D711" s="1"/>
      <c r="E711" s="1"/>
      <c r="F711" s="1"/>
      <c r="G711" s="1"/>
      <c r="H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5">
      <c r="A712" s="1"/>
      <c r="B712" s="1"/>
      <c r="C712" s="1"/>
      <c r="D712" s="1"/>
      <c r="E712" s="1"/>
      <c r="F712" s="1"/>
      <c r="G712" s="1"/>
      <c r="H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5">
      <c r="A713" s="1"/>
      <c r="B713" s="1"/>
      <c r="C713" s="1"/>
      <c r="D713" s="1"/>
      <c r="E713" s="1"/>
      <c r="F713" s="1"/>
      <c r="G713" s="1"/>
      <c r="H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5">
      <c r="A714" s="1"/>
      <c r="B714" s="1"/>
      <c r="C714" s="1"/>
      <c r="D714" s="1"/>
      <c r="E714" s="1"/>
      <c r="F714" s="1"/>
      <c r="G714" s="1"/>
      <c r="H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5">
      <c r="A715" s="1"/>
      <c r="B715" s="1"/>
      <c r="C715" s="1"/>
      <c r="D715" s="1"/>
      <c r="E715" s="1"/>
      <c r="F715" s="1"/>
      <c r="G715" s="1"/>
      <c r="H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5">
      <c r="A716" s="1"/>
      <c r="B716" s="1"/>
      <c r="C716" s="1"/>
      <c r="D716" s="1"/>
      <c r="E716" s="1"/>
      <c r="F716" s="1"/>
      <c r="G716" s="1"/>
      <c r="H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5">
      <c r="A717" s="1"/>
      <c r="B717" s="1"/>
      <c r="C717" s="1"/>
      <c r="D717" s="1"/>
      <c r="E717" s="1"/>
      <c r="F717" s="1"/>
      <c r="G717" s="1"/>
      <c r="H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5">
      <c r="A718" s="1"/>
      <c r="B718" s="1"/>
      <c r="C718" s="1"/>
      <c r="D718" s="1"/>
      <c r="E718" s="1"/>
      <c r="F718" s="1"/>
      <c r="G718" s="1"/>
      <c r="H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5">
      <c r="A719" s="1"/>
      <c r="B719" s="1"/>
      <c r="C719" s="1"/>
      <c r="D719" s="1"/>
      <c r="E719" s="1"/>
      <c r="F719" s="1"/>
      <c r="G719" s="1"/>
      <c r="H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5">
      <c r="A720" s="1"/>
      <c r="B720" s="1"/>
      <c r="C720" s="1"/>
      <c r="D720" s="1"/>
      <c r="E720" s="1"/>
      <c r="F720" s="1"/>
      <c r="G720" s="1"/>
      <c r="H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5">
      <c r="A721" s="1"/>
      <c r="B721" s="1"/>
      <c r="C721" s="1"/>
      <c r="D721" s="1"/>
      <c r="E721" s="1"/>
      <c r="F721" s="1"/>
      <c r="G721" s="1"/>
      <c r="H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5">
      <c r="A722" s="1"/>
      <c r="B722" s="1"/>
      <c r="C722" s="1"/>
      <c r="D722" s="1"/>
      <c r="E722" s="1"/>
      <c r="F722" s="1"/>
      <c r="G722" s="1"/>
      <c r="H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5">
      <c r="A723" s="1"/>
      <c r="B723" s="1"/>
      <c r="C723" s="1"/>
      <c r="D723" s="1"/>
      <c r="E723" s="1"/>
      <c r="F723" s="1"/>
      <c r="G723" s="1"/>
      <c r="H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5">
      <c r="A724" s="1"/>
      <c r="B724" s="1"/>
      <c r="C724" s="1"/>
      <c r="D724" s="1"/>
      <c r="E724" s="1"/>
      <c r="F724" s="1"/>
      <c r="G724" s="1"/>
      <c r="H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5">
      <c r="A725" s="1"/>
      <c r="B725" s="1"/>
      <c r="C725" s="1"/>
      <c r="D725" s="1"/>
      <c r="E725" s="1"/>
      <c r="F725" s="1"/>
      <c r="G725" s="1"/>
      <c r="H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5">
      <c r="A726" s="1"/>
      <c r="B726" s="1"/>
      <c r="C726" s="1"/>
      <c r="D726" s="1"/>
      <c r="E726" s="1"/>
      <c r="F726" s="1"/>
      <c r="G726" s="1"/>
      <c r="H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5">
      <c r="A727" s="1"/>
      <c r="B727" s="1"/>
      <c r="C727" s="1"/>
      <c r="D727" s="1"/>
      <c r="E727" s="1"/>
      <c r="F727" s="1"/>
      <c r="G727" s="1"/>
      <c r="H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5">
      <c r="A728" s="1"/>
      <c r="B728" s="1"/>
      <c r="C728" s="1"/>
      <c r="D728" s="1"/>
      <c r="E728" s="1"/>
      <c r="F728" s="1"/>
      <c r="G728" s="1"/>
      <c r="H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5">
      <c r="A729" s="1"/>
      <c r="B729" s="1"/>
      <c r="C729" s="1"/>
      <c r="D729" s="1"/>
      <c r="E729" s="1"/>
      <c r="F729" s="1"/>
      <c r="G729" s="1"/>
      <c r="H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5">
      <c r="A730" s="1"/>
      <c r="B730" s="1"/>
      <c r="C730" s="1"/>
      <c r="D730" s="1"/>
      <c r="E730" s="1"/>
      <c r="F730" s="1"/>
      <c r="G730" s="1"/>
      <c r="H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5">
      <c r="A731" s="1"/>
      <c r="B731" s="1"/>
      <c r="C731" s="1"/>
      <c r="D731" s="1"/>
      <c r="E731" s="1"/>
      <c r="F731" s="1"/>
      <c r="G731" s="1"/>
      <c r="H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5">
      <c r="A732" s="1"/>
      <c r="B732" s="1"/>
      <c r="C732" s="1"/>
      <c r="D732" s="1"/>
      <c r="E732" s="1"/>
      <c r="F732" s="1"/>
      <c r="G732" s="1"/>
      <c r="H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5">
      <c r="A733" s="1"/>
      <c r="B733" s="1"/>
      <c r="C733" s="1"/>
      <c r="D733" s="1"/>
      <c r="E733" s="1"/>
      <c r="F733" s="1"/>
      <c r="G733" s="1"/>
      <c r="H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5">
      <c r="A734" s="1"/>
      <c r="B734" s="1"/>
      <c r="C734" s="1"/>
      <c r="D734" s="1"/>
      <c r="E734" s="1"/>
      <c r="F734" s="1"/>
      <c r="G734" s="1"/>
      <c r="H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5">
      <c r="A735" s="1"/>
      <c r="B735" s="1"/>
      <c r="C735" s="1"/>
      <c r="D735" s="1"/>
      <c r="E735" s="1"/>
      <c r="F735" s="1"/>
      <c r="G735" s="1"/>
      <c r="H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5">
      <c r="A736" s="1"/>
      <c r="B736" s="1"/>
      <c r="C736" s="1"/>
      <c r="D736" s="1"/>
      <c r="E736" s="1"/>
      <c r="F736" s="1"/>
      <c r="G736" s="1"/>
      <c r="H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5">
      <c r="A737" s="1"/>
      <c r="B737" s="1"/>
      <c r="C737" s="1"/>
      <c r="D737" s="1"/>
      <c r="E737" s="1"/>
      <c r="F737" s="1"/>
      <c r="G737" s="1"/>
      <c r="H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5">
      <c r="A738" s="1"/>
      <c r="B738" s="1"/>
      <c r="C738" s="1"/>
      <c r="D738" s="1"/>
      <c r="E738" s="1"/>
      <c r="F738" s="1"/>
      <c r="G738" s="1"/>
      <c r="H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5">
      <c r="A739" s="1"/>
      <c r="B739" s="1"/>
      <c r="C739" s="1"/>
      <c r="D739" s="1"/>
      <c r="E739" s="1"/>
      <c r="F739" s="1"/>
      <c r="G739" s="1"/>
      <c r="H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5">
      <c r="A740" s="1"/>
      <c r="B740" s="1"/>
      <c r="C740" s="1"/>
      <c r="D740" s="1"/>
      <c r="E740" s="1"/>
      <c r="F740" s="1"/>
      <c r="G740" s="1"/>
      <c r="H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5">
      <c r="A741" s="1"/>
      <c r="B741" s="1"/>
      <c r="C741" s="1"/>
      <c r="D741" s="1"/>
      <c r="E741" s="1"/>
      <c r="F741" s="1"/>
      <c r="G741" s="1"/>
      <c r="H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5">
      <c r="A742" s="1"/>
      <c r="B742" s="1"/>
      <c r="C742" s="1"/>
      <c r="D742" s="1"/>
      <c r="E742" s="1"/>
      <c r="F742" s="1"/>
      <c r="G742" s="1"/>
      <c r="H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5">
      <c r="A743" s="1"/>
      <c r="B743" s="1"/>
      <c r="C743" s="1"/>
      <c r="D743" s="1"/>
      <c r="E743" s="1"/>
      <c r="F743" s="1"/>
      <c r="G743" s="1"/>
      <c r="H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5">
      <c r="A744" s="1"/>
      <c r="B744" s="1"/>
      <c r="C744" s="1"/>
      <c r="D744" s="1"/>
      <c r="E744" s="1"/>
      <c r="F744" s="1"/>
      <c r="G744" s="1"/>
      <c r="H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5">
      <c r="A745" s="1"/>
      <c r="B745" s="1"/>
      <c r="C745" s="1"/>
      <c r="D745" s="1"/>
      <c r="E745" s="1"/>
      <c r="F745" s="1"/>
      <c r="G745" s="1"/>
      <c r="H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5">
      <c r="A746" s="1"/>
      <c r="B746" s="1"/>
      <c r="C746" s="1"/>
      <c r="D746" s="1"/>
      <c r="E746" s="1"/>
      <c r="F746" s="1"/>
      <c r="G746" s="1"/>
      <c r="H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5">
      <c r="A747" s="1"/>
      <c r="B747" s="1"/>
      <c r="C747" s="1"/>
      <c r="D747" s="1"/>
      <c r="E747" s="1"/>
      <c r="F747" s="1"/>
      <c r="G747" s="1"/>
      <c r="H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5">
      <c r="A748" s="1"/>
      <c r="B748" s="1"/>
      <c r="C748" s="1"/>
      <c r="D748" s="1"/>
      <c r="E748" s="1"/>
      <c r="F748" s="1"/>
      <c r="G748" s="1"/>
      <c r="H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5">
      <c r="A749" s="1"/>
      <c r="B749" s="1"/>
      <c r="C749" s="1"/>
      <c r="D749" s="1"/>
      <c r="E749" s="1"/>
      <c r="F749" s="1"/>
      <c r="G749" s="1"/>
      <c r="H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5">
      <c r="A750" s="1"/>
      <c r="B750" s="1"/>
      <c r="C750" s="1"/>
      <c r="D750" s="1"/>
      <c r="E750" s="1"/>
      <c r="F750" s="1"/>
      <c r="G750" s="1"/>
      <c r="H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5">
      <c r="A751" s="1"/>
      <c r="B751" s="1"/>
      <c r="C751" s="1"/>
      <c r="D751" s="1"/>
      <c r="E751" s="1"/>
      <c r="F751" s="1"/>
      <c r="G751" s="1"/>
      <c r="H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5">
      <c r="A752" s="1"/>
      <c r="B752" s="1"/>
      <c r="C752" s="1"/>
      <c r="D752" s="1"/>
      <c r="E752" s="1"/>
      <c r="F752" s="1"/>
      <c r="G752" s="1"/>
      <c r="H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5">
      <c r="A753" s="1"/>
      <c r="B753" s="1"/>
      <c r="C753" s="1"/>
      <c r="D753" s="1"/>
      <c r="E753" s="1"/>
      <c r="F753" s="1"/>
      <c r="G753" s="1"/>
      <c r="H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5">
      <c r="A754" s="1"/>
      <c r="B754" s="1"/>
      <c r="C754" s="1"/>
      <c r="D754" s="1"/>
      <c r="E754" s="1"/>
      <c r="F754" s="1"/>
      <c r="G754" s="1"/>
      <c r="H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5">
      <c r="A755" s="1"/>
      <c r="B755" s="1"/>
      <c r="C755" s="1"/>
      <c r="D755" s="1"/>
      <c r="E755" s="1"/>
      <c r="F755" s="1"/>
      <c r="G755" s="1"/>
      <c r="H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5">
      <c r="A756" s="1"/>
      <c r="B756" s="1"/>
      <c r="C756" s="1"/>
      <c r="D756" s="1"/>
      <c r="E756" s="1"/>
      <c r="F756" s="1"/>
      <c r="G756" s="1"/>
      <c r="H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5">
      <c r="A757" s="1"/>
      <c r="B757" s="1"/>
      <c r="C757" s="1"/>
      <c r="D757" s="1"/>
      <c r="E757" s="1"/>
      <c r="F757" s="1"/>
      <c r="G757" s="1"/>
      <c r="H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5">
      <c r="A758" s="1"/>
      <c r="B758" s="1"/>
      <c r="C758" s="1"/>
      <c r="D758" s="1"/>
      <c r="E758" s="1"/>
      <c r="F758" s="1"/>
      <c r="G758" s="1"/>
      <c r="H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5">
      <c r="A759" s="1"/>
      <c r="B759" s="1"/>
      <c r="C759" s="1"/>
      <c r="D759" s="1"/>
      <c r="E759" s="1"/>
      <c r="F759" s="1"/>
      <c r="G759" s="1"/>
      <c r="H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5">
      <c r="A760" s="1"/>
      <c r="B760" s="1"/>
      <c r="C760" s="1"/>
      <c r="D760" s="1"/>
      <c r="E760" s="1"/>
      <c r="F760" s="1"/>
      <c r="G760" s="1"/>
      <c r="H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5">
      <c r="A761" s="1"/>
      <c r="B761" s="1"/>
      <c r="C761" s="1"/>
      <c r="D761" s="1"/>
      <c r="E761" s="1"/>
      <c r="F761" s="1"/>
      <c r="G761" s="1"/>
      <c r="H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5">
      <c r="A762" s="1"/>
      <c r="B762" s="1"/>
      <c r="C762" s="1"/>
      <c r="D762" s="1"/>
      <c r="E762" s="1"/>
      <c r="F762" s="1"/>
      <c r="G762" s="1"/>
      <c r="H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5">
      <c r="A763" s="1"/>
      <c r="B763" s="1"/>
      <c r="C763" s="1"/>
      <c r="D763" s="1"/>
      <c r="E763" s="1"/>
      <c r="F763" s="1"/>
      <c r="G763" s="1"/>
      <c r="H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5">
      <c r="A764" s="1"/>
      <c r="B764" s="1"/>
      <c r="C764" s="1"/>
      <c r="D764" s="1"/>
      <c r="E764" s="1"/>
      <c r="F764" s="1"/>
      <c r="G764" s="1"/>
      <c r="H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5">
      <c r="A765" s="1"/>
      <c r="B765" s="1"/>
      <c r="C765" s="1"/>
      <c r="D765" s="1"/>
      <c r="E765" s="1"/>
      <c r="F765" s="1"/>
      <c r="G765" s="1"/>
      <c r="H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5">
      <c r="A766" s="1"/>
      <c r="B766" s="1"/>
      <c r="C766" s="1"/>
      <c r="D766" s="1"/>
      <c r="E766" s="1"/>
      <c r="F766" s="1"/>
      <c r="G766" s="1"/>
      <c r="H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5">
      <c r="A767" s="1"/>
      <c r="B767" s="1"/>
      <c r="C767" s="1"/>
      <c r="D767" s="1"/>
      <c r="E767" s="1"/>
      <c r="F767" s="1"/>
      <c r="G767" s="1"/>
      <c r="H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5">
      <c r="A768" s="1"/>
      <c r="B768" s="1"/>
      <c r="C768" s="1"/>
      <c r="D768" s="1"/>
      <c r="E768" s="1"/>
      <c r="F768" s="1"/>
      <c r="G768" s="1"/>
      <c r="H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5">
      <c r="A769" s="1"/>
      <c r="B769" s="1"/>
      <c r="C769" s="1"/>
      <c r="D769" s="1"/>
      <c r="E769" s="1"/>
      <c r="F769" s="1"/>
      <c r="G769" s="1"/>
      <c r="H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5">
      <c r="A770" s="1"/>
      <c r="B770" s="1"/>
      <c r="C770" s="1"/>
      <c r="D770" s="1"/>
      <c r="E770" s="1"/>
      <c r="F770" s="1"/>
      <c r="G770" s="1"/>
      <c r="H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5">
      <c r="A771" s="1"/>
      <c r="B771" s="1"/>
      <c r="C771" s="1"/>
      <c r="D771" s="1"/>
      <c r="E771" s="1"/>
      <c r="F771" s="1"/>
      <c r="G771" s="1"/>
      <c r="H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5">
      <c r="A772" s="1"/>
      <c r="B772" s="1"/>
      <c r="C772" s="1"/>
      <c r="D772" s="1"/>
      <c r="E772" s="1"/>
      <c r="F772" s="1"/>
      <c r="G772" s="1"/>
      <c r="H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5">
      <c r="A773" s="1"/>
      <c r="B773" s="1"/>
      <c r="C773" s="1"/>
      <c r="D773" s="1"/>
      <c r="E773" s="1"/>
      <c r="F773" s="1"/>
      <c r="G773" s="1"/>
      <c r="H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5">
      <c r="A774" s="1"/>
      <c r="B774" s="1"/>
      <c r="C774" s="1"/>
      <c r="D774" s="1"/>
      <c r="E774" s="1"/>
      <c r="F774" s="1"/>
      <c r="G774" s="1"/>
      <c r="H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5">
      <c r="A775" s="1"/>
      <c r="B775" s="1"/>
      <c r="C775" s="1"/>
      <c r="D775" s="1"/>
      <c r="E775" s="1"/>
      <c r="F775" s="1"/>
      <c r="G775" s="1"/>
      <c r="H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5">
      <c r="A776" s="1"/>
      <c r="B776" s="1"/>
      <c r="C776" s="1"/>
      <c r="D776" s="1"/>
      <c r="E776" s="1"/>
      <c r="F776" s="1"/>
      <c r="G776" s="1"/>
      <c r="H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5">
      <c r="A777" s="1"/>
      <c r="B777" s="1"/>
      <c r="C777" s="1"/>
      <c r="D777" s="1"/>
      <c r="E777" s="1"/>
      <c r="F777" s="1"/>
      <c r="G777" s="1"/>
      <c r="H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5">
      <c r="A778" s="1"/>
      <c r="B778" s="1"/>
      <c r="C778" s="1"/>
      <c r="D778" s="1"/>
      <c r="E778" s="1"/>
      <c r="F778" s="1"/>
      <c r="G778" s="1"/>
      <c r="H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5">
      <c r="A779" s="1"/>
      <c r="B779" s="1"/>
      <c r="C779" s="1"/>
      <c r="D779" s="1"/>
      <c r="E779" s="1"/>
      <c r="F779" s="1"/>
      <c r="G779" s="1"/>
      <c r="H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5">
      <c r="A780" s="1"/>
      <c r="B780" s="1"/>
      <c r="C780" s="1"/>
      <c r="D780" s="1"/>
      <c r="E780" s="1"/>
      <c r="F780" s="1"/>
      <c r="G780" s="1"/>
      <c r="H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5">
      <c r="A781" s="1"/>
      <c r="B781" s="1"/>
      <c r="C781" s="1"/>
      <c r="D781" s="1"/>
      <c r="E781" s="1"/>
      <c r="F781" s="1"/>
      <c r="G781" s="1"/>
      <c r="H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5">
      <c r="A782" s="1"/>
      <c r="B782" s="1"/>
      <c r="C782" s="1"/>
      <c r="D782" s="1"/>
      <c r="E782" s="1"/>
      <c r="F782" s="1"/>
      <c r="G782" s="1"/>
      <c r="H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5">
      <c r="A783" s="1"/>
      <c r="B783" s="1"/>
      <c r="C783" s="1"/>
      <c r="D783" s="1"/>
      <c r="E783" s="1"/>
      <c r="F783" s="1"/>
      <c r="G783" s="1"/>
      <c r="H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5">
      <c r="A784" s="1"/>
      <c r="B784" s="1"/>
      <c r="C784" s="1"/>
      <c r="D784" s="1"/>
      <c r="E784" s="1"/>
      <c r="F784" s="1"/>
      <c r="G784" s="1"/>
      <c r="H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5">
      <c r="A785" s="1"/>
      <c r="B785" s="1"/>
      <c r="C785" s="1"/>
      <c r="D785" s="1"/>
      <c r="E785" s="1"/>
      <c r="F785" s="1"/>
      <c r="G785" s="1"/>
      <c r="H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5">
      <c r="A786" s="1"/>
      <c r="B786" s="1"/>
      <c r="C786" s="1"/>
      <c r="D786" s="1"/>
      <c r="E786" s="1"/>
      <c r="F786" s="1"/>
      <c r="G786" s="1"/>
      <c r="H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5">
      <c r="A787" s="1"/>
      <c r="B787" s="1"/>
      <c r="C787" s="1"/>
      <c r="D787" s="1"/>
      <c r="E787" s="1"/>
      <c r="F787" s="1"/>
      <c r="G787" s="1"/>
      <c r="H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5">
      <c r="A788" s="1"/>
      <c r="B788" s="1"/>
      <c r="C788" s="1"/>
      <c r="D788" s="1"/>
      <c r="E788" s="1"/>
      <c r="F788" s="1"/>
      <c r="G788" s="1"/>
      <c r="H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5">
      <c r="A789" s="1"/>
      <c r="B789" s="1"/>
      <c r="C789" s="1"/>
      <c r="D789" s="1"/>
      <c r="E789" s="1"/>
      <c r="F789" s="1"/>
      <c r="G789" s="1"/>
      <c r="H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5">
      <c r="A790" s="1"/>
      <c r="B790" s="1"/>
      <c r="C790" s="1"/>
      <c r="D790" s="1"/>
      <c r="E790" s="1"/>
      <c r="F790" s="1"/>
      <c r="G790" s="1"/>
      <c r="H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5">
      <c r="A791" s="1"/>
      <c r="B791" s="1"/>
      <c r="C791" s="1"/>
      <c r="D791" s="1"/>
      <c r="E791" s="1"/>
      <c r="F791" s="1"/>
      <c r="G791" s="1"/>
      <c r="H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5">
      <c r="A792" s="1"/>
      <c r="B792" s="1"/>
      <c r="C792" s="1"/>
      <c r="D792" s="1"/>
      <c r="E792" s="1"/>
      <c r="F792" s="1"/>
      <c r="G792" s="1"/>
      <c r="H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5">
      <c r="A793" s="1"/>
      <c r="B793" s="1"/>
      <c r="C793" s="1"/>
      <c r="D793" s="1"/>
      <c r="E793" s="1"/>
      <c r="F793" s="1"/>
      <c r="G793" s="1"/>
      <c r="H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5">
      <c r="A794" s="1"/>
      <c r="B794" s="1"/>
      <c r="C794" s="1"/>
      <c r="D794" s="1"/>
      <c r="E794" s="1"/>
      <c r="F794" s="1"/>
      <c r="G794" s="1"/>
      <c r="H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5">
      <c r="A795" s="1"/>
      <c r="B795" s="1"/>
      <c r="C795" s="1"/>
      <c r="D795" s="1"/>
      <c r="E795" s="1"/>
      <c r="F795" s="1"/>
      <c r="G795" s="1"/>
      <c r="H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5">
      <c r="A796" s="1"/>
      <c r="B796" s="1"/>
      <c r="C796" s="1"/>
      <c r="D796" s="1"/>
      <c r="E796" s="1"/>
      <c r="F796" s="1"/>
      <c r="G796" s="1"/>
      <c r="H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5">
      <c r="A797" s="1"/>
      <c r="B797" s="1"/>
      <c r="C797" s="1"/>
      <c r="D797" s="1"/>
      <c r="E797" s="1"/>
      <c r="F797" s="1"/>
      <c r="G797" s="1"/>
      <c r="H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5">
      <c r="A798" s="1"/>
      <c r="B798" s="1"/>
      <c r="C798" s="1"/>
      <c r="D798" s="1"/>
      <c r="E798" s="1"/>
      <c r="F798" s="1"/>
      <c r="G798" s="1"/>
      <c r="H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5">
      <c r="A799" s="1"/>
      <c r="B799" s="1"/>
      <c r="C799" s="1"/>
      <c r="D799" s="1"/>
      <c r="E799" s="1"/>
      <c r="F799" s="1"/>
      <c r="G799" s="1"/>
      <c r="H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5">
      <c r="A800" s="1"/>
      <c r="B800" s="1"/>
      <c r="C800" s="1"/>
      <c r="D800" s="1"/>
      <c r="E800" s="1"/>
      <c r="F800" s="1"/>
      <c r="G800" s="1"/>
      <c r="H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5">
      <c r="A801" s="1"/>
      <c r="B801" s="1"/>
      <c r="C801" s="1"/>
      <c r="D801" s="1"/>
      <c r="E801" s="1"/>
      <c r="F801" s="1"/>
      <c r="G801" s="1"/>
      <c r="H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5">
      <c r="A802" s="1"/>
      <c r="B802" s="1"/>
      <c r="C802" s="1"/>
      <c r="D802" s="1"/>
      <c r="E802" s="1"/>
      <c r="F802" s="1"/>
      <c r="G802" s="1"/>
      <c r="H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5">
      <c r="A803" s="1"/>
      <c r="B803" s="1"/>
      <c r="C803" s="1"/>
      <c r="D803" s="1"/>
      <c r="E803" s="1"/>
      <c r="F803" s="1"/>
      <c r="G803" s="1"/>
      <c r="H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5">
      <c r="A804" s="1"/>
      <c r="B804" s="1"/>
      <c r="C804" s="1"/>
      <c r="D804" s="1"/>
      <c r="E804" s="1"/>
      <c r="F804" s="1"/>
      <c r="G804" s="1"/>
      <c r="H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5">
      <c r="A805" s="1"/>
      <c r="B805" s="1"/>
      <c r="C805" s="1"/>
      <c r="D805" s="1"/>
      <c r="E805" s="1"/>
      <c r="F805" s="1"/>
      <c r="G805" s="1"/>
      <c r="H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5">
      <c r="A806" s="1"/>
      <c r="B806" s="1"/>
      <c r="C806" s="1"/>
      <c r="D806" s="1"/>
      <c r="E806" s="1"/>
      <c r="F806" s="1"/>
      <c r="G806" s="1"/>
      <c r="H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5">
      <c r="A807" s="1"/>
      <c r="B807" s="1"/>
      <c r="C807" s="1"/>
      <c r="D807" s="1"/>
      <c r="E807" s="1"/>
      <c r="F807" s="1"/>
      <c r="G807" s="1"/>
      <c r="H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5">
      <c r="A808" s="1"/>
      <c r="B808" s="1"/>
      <c r="C808" s="1"/>
      <c r="D808" s="1"/>
      <c r="E808" s="1"/>
      <c r="F808" s="1"/>
      <c r="G808" s="1"/>
      <c r="H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5">
      <c r="A809" s="1"/>
      <c r="B809" s="1"/>
      <c r="C809" s="1"/>
      <c r="D809" s="1"/>
      <c r="E809" s="1"/>
      <c r="F809" s="1"/>
      <c r="G809" s="1"/>
      <c r="H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5">
      <c r="A810" s="1"/>
      <c r="B810" s="1"/>
      <c r="C810" s="1"/>
      <c r="D810" s="1"/>
      <c r="E810" s="1"/>
      <c r="F810" s="1"/>
      <c r="G810" s="1"/>
      <c r="H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5">
      <c r="A811" s="1"/>
      <c r="B811" s="1"/>
      <c r="C811" s="1"/>
      <c r="D811" s="1"/>
      <c r="E811" s="1"/>
      <c r="F811" s="1"/>
      <c r="G811" s="1"/>
      <c r="H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5">
      <c r="A812" s="1"/>
      <c r="B812" s="1"/>
      <c r="C812" s="1"/>
      <c r="D812" s="1"/>
      <c r="E812" s="1"/>
      <c r="F812" s="1"/>
      <c r="G812" s="1"/>
      <c r="H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5">
      <c r="A813" s="1"/>
      <c r="B813" s="1"/>
      <c r="C813" s="1"/>
      <c r="D813" s="1"/>
      <c r="E813" s="1"/>
      <c r="F813" s="1"/>
      <c r="G813" s="1"/>
      <c r="H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5">
      <c r="A814" s="1"/>
      <c r="B814" s="1"/>
      <c r="C814" s="1"/>
      <c r="D814" s="1"/>
      <c r="E814" s="1"/>
      <c r="F814" s="1"/>
      <c r="G814" s="1"/>
      <c r="H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5">
      <c r="A815" s="1"/>
      <c r="B815" s="1"/>
      <c r="C815" s="1"/>
      <c r="D815" s="1"/>
      <c r="E815" s="1"/>
      <c r="F815" s="1"/>
      <c r="G815" s="1"/>
      <c r="H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5">
      <c r="A816" s="1"/>
      <c r="B816" s="1"/>
      <c r="C816" s="1"/>
      <c r="D816" s="1"/>
      <c r="E816" s="1"/>
      <c r="F816" s="1"/>
      <c r="G816" s="1"/>
      <c r="H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5">
      <c r="A817" s="1"/>
      <c r="B817" s="1"/>
      <c r="C817" s="1"/>
      <c r="D817" s="1"/>
      <c r="E817" s="1"/>
      <c r="F817" s="1"/>
      <c r="G817" s="1"/>
      <c r="H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5">
      <c r="A818" s="1"/>
      <c r="B818" s="1"/>
      <c r="C818" s="1"/>
      <c r="D818" s="1"/>
      <c r="E818" s="1"/>
      <c r="F818" s="1"/>
      <c r="G818" s="1"/>
      <c r="H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5">
      <c r="A819" s="1"/>
      <c r="B819" s="1"/>
      <c r="C819" s="1"/>
      <c r="D819" s="1"/>
      <c r="E819" s="1"/>
      <c r="F819" s="1"/>
      <c r="G819" s="1"/>
      <c r="H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5">
      <c r="A820" s="1"/>
      <c r="B820" s="1"/>
      <c r="C820" s="1"/>
      <c r="D820" s="1"/>
      <c r="E820" s="1"/>
      <c r="F820" s="1"/>
      <c r="G820" s="1"/>
      <c r="H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5">
      <c r="A821" s="1"/>
      <c r="B821" s="1"/>
      <c r="C821" s="1"/>
      <c r="D821" s="1"/>
      <c r="E821" s="1"/>
      <c r="F821" s="1"/>
      <c r="G821" s="1"/>
      <c r="H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5">
      <c r="A822" s="1"/>
      <c r="B822" s="1"/>
      <c r="C822" s="1"/>
      <c r="D822" s="1"/>
      <c r="E822" s="1"/>
      <c r="F822" s="1"/>
      <c r="G822" s="1"/>
      <c r="H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5">
      <c r="A823" s="1"/>
      <c r="B823" s="1"/>
      <c r="C823" s="1"/>
      <c r="D823" s="1"/>
      <c r="E823" s="1"/>
      <c r="F823" s="1"/>
      <c r="G823" s="1"/>
      <c r="H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5">
      <c r="A824" s="1"/>
      <c r="B824" s="1"/>
      <c r="C824" s="1"/>
      <c r="D824" s="1"/>
      <c r="E824" s="1"/>
      <c r="F824" s="1"/>
      <c r="G824" s="1"/>
      <c r="H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5">
      <c r="A825" s="1"/>
      <c r="B825" s="1"/>
      <c r="C825" s="1"/>
      <c r="D825" s="1"/>
      <c r="E825" s="1"/>
      <c r="F825" s="1"/>
      <c r="G825" s="1"/>
      <c r="H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5">
      <c r="A826" s="1"/>
      <c r="B826" s="1"/>
      <c r="C826" s="1"/>
      <c r="D826" s="1"/>
      <c r="E826" s="1"/>
      <c r="F826" s="1"/>
      <c r="G826" s="1"/>
      <c r="H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5">
      <c r="A827" s="1"/>
      <c r="B827" s="1"/>
      <c r="C827" s="1"/>
      <c r="D827" s="1"/>
      <c r="E827" s="1"/>
      <c r="F827" s="1"/>
      <c r="G827" s="1"/>
      <c r="H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5">
      <c r="A828" s="1"/>
      <c r="B828" s="1"/>
      <c r="C828" s="1"/>
      <c r="D828" s="1"/>
      <c r="E828" s="1"/>
      <c r="F828" s="1"/>
      <c r="G828" s="1"/>
      <c r="H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5">
      <c r="A829" s="1"/>
      <c r="B829" s="1"/>
      <c r="C829" s="1"/>
      <c r="D829" s="1"/>
      <c r="E829" s="1"/>
      <c r="F829" s="1"/>
      <c r="G829" s="1"/>
      <c r="H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5">
      <c r="A830" s="1"/>
      <c r="B830" s="1"/>
      <c r="C830" s="1"/>
      <c r="D830" s="1"/>
      <c r="E830" s="1"/>
      <c r="F830" s="1"/>
      <c r="G830" s="1"/>
      <c r="H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5">
      <c r="A831" s="1"/>
      <c r="B831" s="1"/>
      <c r="C831" s="1"/>
      <c r="D831" s="1"/>
      <c r="E831" s="1"/>
      <c r="F831" s="1"/>
      <c r="G831" s="1"/>
      <c r="H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5">
      <c r="A832" s="1"/>
      <c r="B832" s="1"/>
      <c r="C832" s="1"/>
      <c r="D832" s="1"/>
      <c r="E832" s="1"/>
      <c r="F832" s="1"/>
      <c r="G832" s="1"/>
      <c r="H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5">
      <c r="A833" s="1"/>
      <c r="B833" s="1"/>
      <c r="C833" s="1"/>
      <c r="D833" s="1"/>
      <c r="E833" s="1"/>
      <c r="F833" s="1"/>
      <c r="G833" s="1"/>
      <c r="H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5">
      <c r="A834" s="1"/>
      <c r="B834" s="1"/>
      <c r="C834" s="1"/>
      <c r="D834" s="1"/>
      <c r="E834" s="1"/>
      <c r="F834" s="1"/>
      <c r="G834" s="1"/>
      <c r="H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5">
      <c r="A835" s="1"/>
      <c r="B835" s="1"/>
      <c r="C835" s="1"/>
      <c r="D835" s="1"/>
      <c r="E835" s="1"/>
      <c r="F835" s="1"/>
      <c r="G835" s="1"/>
      <c r="H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5">
      <c r="A836" s="1"/>
      <c r="B836" s="1"/>
      <c r="C836" s="1"/>
      <c r="D836" s="1"/>
      <c r="E836" s="1"/>
      <c r="F836" s="1"/>
      <c r="G836" s="1"/>
      <c r="H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5">
      <c r="A837" s="1"/>
      <c r="B837" s="1"/>
      <c r="C837" s="1"/>
      <c r="D837" s="1"/>
      <c r="E837" s="1"/>
      <c r="F837" s="1"/>
      <c r="G837" s="1"/>
      <c r="H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5">
      <c r="A838" s="1"/>
      <c r="B838" s="1"/>
      <c r="C838" s="1"/>
      <c r="D838" s="1"/>
      <c r="E838" s="1"/>
      <c r="F838" s="1"/>
      <c r="G838" s="1"/>
      <c r="H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5">
      <c r="A839" s="1"/>
      <c r="B839" s="1"/>
      <c r="C839" s="1"/>
      <c r="D839" s="1"/>
      <c r="E839" s="1"/>
      <c r="F839" s="1"/>
      <c r="G839" s="1"/>
      <c r="H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5">
      <c r="A840" s="1"/>
      <c r="B840" s="1"/>
      <c r="C840" s="1"/>
      <c r="D840" s="1"/>
      <c r="E840" s="1"/>
      <c r="F840" s="1"/>
      <c r="G840" s="1"/>
      <c r="H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5">
      <c r="A841" s="1"/>
      <c r="B841" s="1"/>
      <c r="C841" s="1"/>
      <c r="D841" s="1"/>
      <c r="E841" s="1"/>
      <c r="F841" s="1"/>
      <c r="G841" s="1"/>
      <c r="H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5">
      <c r="A842" s="1"/>
      <c r="B842" s="1"/>
      <c r="C842" s="1"/>
      <c r="D842" s="1"/>
      <c r="E842" s="1"/>
      <c r="F842" s="1"/>
      <c r="G842" s="1"/>
      <c r="H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5">
      <c r="A843" s="1"/>
      <c r="B843" s="1"/>
      <c r="C843" s="1"/>
      <c r="D843" s="1"/>
      <c r="E843" s="1"/>
      <c r="F843" s="1"/>
      <c r="G843" s="1"/>
      <c r="H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5">
      <c r="A844" s="1"/>
      <c r="B844" s="1"/>
      <c r="C844" s="1"/>
      <c r="D844" s="1"/>
      <c r="E844" s="1"/>
      <c r="F844" s="1"/>
      <c r="G844" s="1"/>
      <c r="H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5">
      <c r="A845" s="1"/>
      <c r="B845" s="1"/>
      <c r="C845" s="1"/>
      <c r="D845" s="1"/>
      <c r="E845" s="1"/>
      <c r="F845" s="1"/>
      <c r="G845" s="1"/>
      <c r="H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5">
      <c r="A846" s="1"/>
      <c r="B846" s="1"/>
      <c r="C846" s="1"/>
      <c r="D846" s="1"/>
      <c r="E846" s="1"/>
      <c r="F846" s="1"/>
      <c r="G846" s="1"/>
      <c r="H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5">
      <c r="A847" s="1"/>
      <c r="B847" s="1"/>
      <c r="C847" s="1"/>
      <c r="D847" s="1"/>
      <c r="E847" s="1"/>
      <c r="F847" s="1"/>
      <c r="G847" s="1"/>
      <c r="H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5">
      <c r="A848" s="1"/>
      <c r="B848" s="1"/>
      <c r="C848" s="1"/>
      <c r="D848" s="1"/>
      <c r="E848" s="1"/>
      <c r="F848" s="1"/>
      <c r="G848" s="1"/>
      <c r="H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5">
      <c r="A849" s="1"/>
      <c r="B849" s="1"/>
      <c r="C849" s="1"/>
      <c r="D849" s="1"/>
      <c r="E849" s="1"/>
      <c r="F849" s="1"/>
      <c r="G849" s="1"/>
      <c r="H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5">
      <c r="A850" s="1"/>
      <c r="B850" s="1"/>
      <c r="C850" s="1"/>
      <c r="D850" s="1"/>
      <c r="E850" s="1"/>
      <c r="F850" s="1"/>
      <c r="G850" s="1"/>
      <c r="H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5">
      <c r="A851" s="1"/>
      <c r="B851" s="1"/>
      <c r="C851" s="1"/>
      <c r="D851" s="1"/>
      <c r="E851" s="1"/>
      <c r="F851" s="1"/>
      <c r="G851" s="1"/>
      <c r="H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5">
      <c r="A852" s="1"/>
      <c r="B852" s="1"/>
      <c r="C852" s="1"/>
      <c r="D852" s="1"/>
      <c r="E852" s="1"/>
      <c r="F852" s="1"/>
      <c r="G852" s="1"/>
      <c r="H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5">
      <c r="A853" s="1"/>
      <c r="B853" s="1"/>
      <c r="C853" s="1"/>
      <c r="D853" s="1"/>
      <c r="E853" s="1"/>
      <c r="F853" s="1"/>
      <c r="G853" s="1"/>
      <c r="H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5">
      <c r="A854" s="1"/>
      <c r="B854" s="1"/>
      <c r="C854" s="1"/>
      <c r="D854" s="1"/>
      <c r="E854" s="1"/>
      <c r="F854" s="1"/>
      <c r="G854" s="1"/>
      <c r="H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5">
      <c r="A855" s="1"/>
      <c r="B855" s="1"/>
      <c r="C855" s="1"/>
      <c r="D855" s="1"/>
      <c r="E855" s="1"/>
      <c r="F855" s="1"/>
      <c r="G855" s="1"/>
      <c r="H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5">
      <c r="A856" s="1"/>
      <c r="B856" s="1"/>
      <c r="C856" s="1"/>
      <c r="D856" s="1"/>
      <c r="E856" s="1"/>
      <c r="F856" s="1"/>
      <c r="G856" s="1"/>
      <c r="H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5">
      <c r="A857" s="1"/>
      <c r="B857" s="1"/>
      <c r="C857" s="1"/>
      <c r="D857" s="1"/>
      <c r="E857" s="1"/>
      <c r="F857" s="1"/>
      <c r="G857" s="1"/>
      <c r="H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5">
      <c r="A858" s="1"/>
      <c r="B858" s="1"/>
      <c r="C858" s="1"/>
      <c r="D858" s="1"/>
      <c r="E858" s="1"/>
      <c r="F858" s="1"/>
      <c r="G858" s="1"/>
      <c r="H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5">
      <c r="A859" s="1"/>
      <c r="B859" s="1"/>
      <c r="C859" s="1"/>
      <c r="D859" s="1"/>
      <c r="E859" s="1"/>
      <c r="F859" s="1"/>
      <c r="G859" s="1"/>
      <c r="H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5">
      <c r="A860" s="1"/>
      <c r="B860" s="1"/>
      <c r="C860" s="1"/>
      <c r="D860" s="1"/>
      <c r="E860" s="1"/>
      <c r="F860" s="1"/>
      <c r="G860" s="1"/>
      <c r="H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5">
      <c r="A861" s="1"/>
      <c r="B861" s="1"/>
      <c r="C861" s="1"/>
      <c r="D861" s="1"/>
      <c r="E861" s="1"/>
      <c r="F861" s="1"/>
      <c r="G861" s="1"/>
      <c r="H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5">
      <c r="A862" s="1"/>
      <c r="B862" s="1"/>
      <c r="C862" s="1"/>
      <c r="D862" s="1"/>
      <c r="E862" s="1"/>
      <c r="F862" s="1"/>
      <c r="G862" s="1"/>
      <c r="H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5">
      <c r="A863" s="1"/>
      <c r="B863" s="1"/>
      <c r="C863" s="1"/>
      <c r="D863" s="1"/>
      <c r="E863" s="1"/>
      <c r="F863" s="1"/>
      <c r="G863" s="1"/>
      <c r="H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5">
      <c r="A864" s="1"/>
      <c r="B864" s="1"/>
      <c r="C864" s="1"/>
      <c r="D864" s="1"/>
      <c r="E864" s="1"/>
      <c r="F864" s="1"/>
      <c r="G864" s="1"/>
      <c r="H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5">
      <c r="A865" s="1"/>
      <c r="B865" s="1"/>
      <c r="C865" s="1"/>
      <c r="D865" s="1"/>
      <c r="E865" s="1"/>
      <c r="F865" s="1"/>
      <c r="G865" s="1"/>
      <c r="H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5">
      <c r="A866" s="1"/>
      <c r="B866" s="1"/>
      <c r="C866" s="1"/>
      <c r="D866" s="1"/>
      <c r="E866" s="1"/>
      <c r="F866" s="1"/>
      <c r="G866" s="1"/>
      <c r="H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5">
      <c r="A867" s="1"/>
      <c r="B867" s="1"/>
      <c r="C867" s="1"/>
      <c r="D867" s="1"/>
      <c r="E867" s="1"/>
      <c r="F867" s="1"/>
      <c r="G867" s="1"/>
      <c r="H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5">
      <c r="A868" s="1"/>
      <c r="B868" s="1"/>
      <c r="C868" s="1"/>
      <c r="D868" s="1"/>
      <c r="E868" s="1"/>
      <c r="F868" s="1"/>
      <c r="G868" s="1"/>
      <c r="H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5">
      <c r="A869" s="1"/>
      <c r="B869" s="1"/>
      <c r="C869" s="1"/>
      <c r="D869" s="1"/>
      <c r="E869" s="1"/>
      <c r="F869" s="1"/>
      <c r="G869" s="1"/>
      <c r="H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5">
      <c r="A870" s="1"/>
      <c r="B870" s="1"/>
      <c r="C870" s="1"/>
      <c r="D870" s="1"/>
      <c r="E870" s="1"/>
      <c r="F870" s="1"/>
      <c r="G870" s="1"/>
      <c r="H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5">
      <c r="A871" s="1"/>
      <c r="B871" s="1"/>
      <c r="C871" s="1"/>
      <c r="D871" s="1"/>
      <c r="E871" s="1"/>
      <c r="F871" s="1"/>
      <c r="G871" s="1"/>
      <c r="H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5">
      <c r="A872" s="1"/>
      <c r="B872" s="1"/>
      <c r="C872" s="1"/>
      <c r="D872" s="1"/>
      <c r="E872" s="1"/>
      <c r="F872" s="1"/>
      <c r="G872" s="1"/>
      <c r="H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5">
      <c r="A873" s="1"/>
      <c r="B873" s="1"/>
      <c r="C873" s="1"/>
      <c r="D873" s="1"/>
      <c r="E873" s="1"/>
      <c r="F873" s="1"/>
      <c r="G873" s="1"/>
      <c r="H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5">
      <c r="A874" s="1"/>
      <c r="B874" s="1"/>
      <c r="C874" s="1"/>
      <c r="D874" s="1"/>
      <c r="E874" s="1"/>
      <c r="F874" s="1"/>
      <c r="G874" s="1"/>
      <c r="H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5">
      <c r="A875" s="1"/>
      <c r="B875" s="1"/>
      <c r="C875" s="1"/>
      <c r="D875" s="1"/>
      <c r="E875" s="1"/>
      <c r="F875" s="1"/>
      <c r="G875" s="1"/>
      <c r="H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5">
      <c r="A876" s="1"/>
      <c r="B876" s="1"/>
      <c r="C876" s="1"/>
      <c r="D876" s="1"/>
      <c r="E876" s="1"/>
      <c r="F876" s="1"/>
      <c r="G876" s="1"/>
      <c r="H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5">
      <c r="A877" s="1"/>
      <c r="B877" s="1"/>
      <c r="C877" s="1"/>
      <c r="D877" s="1"/>
      <c r="E877" s="1"/>
      <c r="F877" s="1"/>
      <c r="G877" s="1"/>
      <c r="H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5">
      <c r="A878" s="1"/>
      <c r="B878" s="1"/>
      <c r="C878" s="1"/>
      <c r="D878" s="1"/>
      <c r="E878" s="1"/>
      <c r="F878" s="1"/>
      <c r="G878" s="1"/>
      <c r="H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5">
      <c r="A879" s="1"/>
      <c r="B879" s="1"/>
      <c r="C879" s="1"/>
      <c r="D879" s="1"/>
      <c r="E879" s="1"/>
      <c r="F879" s="1"/>
      <c r="G879" s="1"/>
      <c r="H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5">
      <c r="A880" s="1"/>
      <c r="B880" s="1"/>
      <c r="C880" s="1"/>
      <c r="D880" s="1"/>
      <c r="E880" s="1"/>
      <c r="F880" s="1"/>
      <c r="G880" s="1"/>
      <c r="H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5">
      <c r="A881" s="1"/>
      <c r="B881" s="1"/>
      <c r="C881" s="1"/>
      <c r="D881" s="1"/>
      <c r="E881" s="1"/>
      <c r="F881" s="1"/>
      <c r="G881" s="1"/>
      <c r="H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5">
      <c r="A882" s="1"/>
      <c r="B882" s="1"/>
      <c r="C882" s="1"/>
      <c r="D882" s="1"/>
      <c r="E882" s="1"/>
      <c r="F882" s="1"/>
      <c r="G882" s="1"/>
      <c r="H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5">
      <c r="A883" s="1"/>
      <c r="B883" s="1"/>
      <c r="C883" s="1"/>
      <c r="D883" s="1"/>
      <c r="E883" s="1"/>
      <c r="F883" s="1"/>
      <c r="G883" s="1"/>
      <c r="H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5">
      <c r="A884" s="1"/>
      <c r="B884" s="1"/>
      <c r="C884" s="1"/>
      <c r="D884" s="1"/>
      <c r="E884" s="1"/>
      <c r="F884" s="1"/>
      <c r="G884" s="1"/>
      <c r="H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5">
      <c r="A885" s="1"/>
      <c r="B885" s="1"/>
      <c r="C885" s="1"/>
      <c r="D885" s="1"/>
      <c r="E885" s="1"/>
      <c r="F885" s="1"/>
      <c r="G885" s="1"/>
      <c r="H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5">
      <c r="A886" s="1"/>
      <c r="B886" s="1"/>
      <c r="C886" s="1"/>
      <c r="D886" s="1"/>
      <c r="E886" s="1"/>
      <c r="F886" s="1"/>
      <c r="G886" s="1"/>
      <c r="H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5">
      <c r="A887" s="1"/>
      <c r="B887" s="1"/>
      <c r="C887" s="1"/>
      <c r="D887" s="1"/>
      <c r="E887" s="1"/>
      <c r="F887" s="1"/>
      <c r="G887" s="1"/>
      <c r="H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5">
      <c r="A888" s="1"/>
      <c r="B888" s="1"/>
      <c r="C888" s="1"/>
      <c r="D888" s="1"/>
      <c r="E888" s="1"/>
      <c r="F888" s="1"/>
      <c r="G888" s="1"/>
      <c r="H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5">
      <c r="A889" s="1"/>
      <c r="B889" s="1"/>
      <c r="C889" s="1"/>
      <c r="D889" s="1"/>
      <c r="E889" s="1"/>
      <c r="F889" s="1"/>
      <c r="G889" s="1"/>
      <c r="H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5">
      <c r="A890" s="1"/>
      <c r="B890" s="1"/>
      <c r="C890" s="1"/>
      <c r="D890" s="1"/>
      <c r="E890" s="1"/>
      <c r="F890" s="1"/>
      <c r="G890" s="1"/>
      <c r="H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5">
      <c r="A891" s="1"/>
      <c r="B891" s="1"/>
      <c r="C891" s="1"/>
      <c r="D891" s="1"/>
      <c r="E891" s="1"/>
      <c r="F891" s="1"/>
      <c r="G891" s="1"/>
      <c r="H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5">
      <c r="A892" s="1"/>
      <c r="B892" s="1"/>
      <c r="C892" s="1"/>
      <c r="D892" s="1"/>
      <c r="E892" s="1"/>
      <c r="F892" s="1"/>
      <c r="G892" s="1"/>
      <c r="H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5">
      <c r="A893" s="1"/>
      <c r="B893" s="1"/>
      <c r="C893" s="1"/>
      <c r="D893" s="1"/>
      <c r="E893" s="1"/>
      <c r="F893" s="1"/>
      <c r="G893" s="1"/>
      <c r="H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5">
      <c r="A894" s="1"/>
      <c r="B894" s="1"/>
      <c r="C894" s="1"/>
      <c r="D894" s="1"/>
      <c r="E894" s="1"/>
      <c r="F894" s="1"/>
      <c r="G894" s="1"/>
      <c r="H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5">
      <c r="A895" s="1"/>
      <c r="B895" s="1"/>
      <c r="C895" s="1"/>
      <c r="D895" s="1"/>
      <c r="E895" s="1"/>
      <c r="F895" s="1"/>
      <c r="G895" s="1"/>
      <c r="H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5">
      <c r="A896" s="1"/>
      <c r="B896" s="1"/>
      <c r="C896" s="1"/>
      <c r="D896" s="1"/>
      <c r="E896" s="1"/>
      <c r="F896" s="1"/>
      <c r="G896" s="1"/>
      <c r="H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5">
      <c r="A897" s="1"/>
      <c r="B897" s="1"/>
      <c r="C897" s="1"/>
      <c r="D897" s="1"/>
      <c r="E897" s="1"/>
      <c r="F897" s="1"/>
      <c r="G897" s="1"/>
      <c r="H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5">
      <c r="A898" s="1"/>
      <c r="B898" s="1"/>
      <c r="C898" s="1"/>
      <c r="D898" s="1"/>
      <c r="E898" s="1"/>
      <c r="F898" s="1"/>
      <c r="G898" s="1"/>
      <c r="H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5">
      <c r="A899" s="1"/>
      <c r="B899" s="1"/>
      <c r="C899" s="1"/>
      <c r="D899" s="1"/>
      <c r="E899" s="1"/>
      <c r="F899" s="1"/>
      <c r="G899" s="1"/>
      <c r="H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5">
      <c r="A900" s="1"/>
      <c r="B900" s="1"/>
      <c r="C900" s="1"/>
      <c r="D900" s="1"/>
      <c r="E900" s="1"/>
      <c r="F900" s="1"/>
      <c r="G900" s="1"/>
      <c r="H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5">
      <c r="A901" s="1"/>
      <c r="B901" s="1"/>
      <c r="C901" s="1"/>
      <c r="D901" s="1"/>
      <c r="E901" s="1"/>
      <c r="F901" s="1"/>
      <c r="G901" s="1"/>
      <c r="H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5">
      <c r="A902" s="1"/>
      <c r="B902" s="1"/>
      <c r="C902" s="1"/>
      <c r="D902" s="1"/>
      <c r="E902" s="1"/>
      <c r="F902" s="1"/>
      <c r="G902" s="1"/>
      <c r="H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5">
      <c r="A903" s="1"/>
      <c r="B903" s="1"/>
      <c r="C903" s="1"/>
      <c r="D903" s="1"/>
      <c r="E903" s="1"/>
      <c r="F903" s="1"/>
      <c r="G903" s="1"/>
      <c r="H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5">
      <c r="A904" s="1"/>
      <c r="B904" s="1"/>
      <c r="C904" s="1"/>
      <c r="D904" s="1"/>
      <c r="E904" s="1"/>
      <c r="F904" s="1"/>
      <c r="G904" s="1"/>
      <c r="H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5">
      <c r="A905" s="1"/>
      <c r="B905" s="1"/>
      <c r="C905" s="1"/>
      <c r="D905" s="1"/>
      <c r="E905" s="1"/>
      <c r="F905" s="1"/>
      <c r="G905" s="1"/>
      <c r="H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5">
      <c r="A906" s="1"/>
      <c r="B906" s="1"/>
      <c r="C906" s="1"/>
      <c r="D906" s="1"/>
      <c r="E906" s="1"/>
      <c r="F906" s="1"/>
      <c r="G906" s="1"/>
      <c r="H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5">
      <c r="A907" s="1"/>
      <c r="B907" s="1"/>
      <c r="C907" s="1"/>
      <c r="D907" s="1"/>
      <c r="E907" s="1"/>
      <c r="F907" s="1"/>
      <c r="G907" s="1"/>
      <c r="H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5">
      <c r="A908" s="1"/>
      <c r="B908" s="1"/>
      <c r="C908" s="1"/>
      <c r="D908" s="1"/>
      <c r="E908" s="1"/>
      <c r="F908" s="1"/>
      <c r="G908" s="1"/>
      <c r="H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5">
      <c r="A909" s="1"/>
      <c r="B909" s="1"/>
      <c r="C909" s="1"/>
      <c r="D909" s="1"/>
      <c r="E909" s="1"/>
      <c r="F909" s="1"/>
      <c r="G909" s="1"/>
      <c r="H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5">
      <c r="A910" s="1"/>
      <c r="B910" s="1"/>
      <c r="C910" s="1"/>
      <c r="D910" s="1"/>
      <c r="E910" s="1"/>
      <c r="F910" s="1"/>
      <c r="G910" s="1"/>
      <c r="H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5">
      <c r="A911" s="1"/>
      <c r="B911" s="1"/>
      <c r="C911" s="1"/>
      <c r="D911" s="1"/>
      <c r="E911" s="1"/>
      <c r="F911" s="1"/>
      <c r="G911" s="1"/>
      <c r="H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5">
      <c r="A912" s="1"/>
      <c r="B912" s="1"/>
      <c r="C912" s="1"/>
      <c r="D912" s="1"/>
      <c r="E912" s="1"/>
      <c r="F912" s="1"/>
      <c r="G912" s="1"/>
      <c r="H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5">
      <c r="A913" s="1"/>
      <c r="B913" s="1"/>
      <c r="C913" s="1"/>
      <c r="D913" s="1"/>
      <c r="E913" s="1"/>
      <c r="F913" s="1"/>
      <c r="G913" s="1"/>
      <c r="H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5">
      <c r="A914" s="1"/>
      <c r="B914" s="1"/>
      <c r="C914" s="1"/>
      <c r="D914" s="1"/>
      <c r="E914" s="1"/>
      <c r="F914" s="1"/>
      <c r="G914" s="1"/>
      <c r="H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5">
      <c r="A915" s="1"/>
      <c r="B915" s="1"/>
      <c r="C915" s="1"/>
      <c r="D915" s="1"/>
      <c r="E915" s="1"/>
      <c r="F915" s="1"/>
      <c r="G915" s="1"/>
      <c r="H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5">
      <c r="A916" s="1"/>
      <c r="B916" s="1"/>
      <c r="C916" s="1"/>
      <c r="D916" s="1"/>
      <c r="E916" s="1"/>
      <c r="F916" s="1"/>
      <c r="G916" s="1"/>
      <c r="H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5">
      <c r="A917" s="1"/>
      <c r="B917" s="1"/>
      <c r="C917" s="1"/>
      <c r="D917" s="1"/>
      <c r="E917" s="1"/>
      <c r="F917" s="1"/>
      <c r="G917" s="1"/>
      <c r="H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5">
      <c r="A918" s="1"/>
      <c r="B918" s="1"/>
      <c r="C918" s="1"/>
      <c r="D918" s="1"/>
      <c r="E918" s="1"/>
      <c r="F918" s="1"/>
      <c r="G918" s="1"/>
      <c r="H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5">
      <c r="A919" s="1"/>
      <c r="B919" s="1"/>
      <c r="C919" s="1"/>
      <c r="D919" s="1"/>
      <c r="E919" s="1"/>
      <c r="F919" s="1"/>
      <c r="G919" s="1"/>
      <c r="H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5">
      <c r="A920" s="1"/>
      <c r="B920" s="1"/>
      <c r="C920" s="1"/>
      <c r="D920" s="1"/>
      <c r="E920" s="1"/>
      <c r="F920" s="1"/>
      <c r="G920" s="1"/>
      <c r="H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5">
      <c r="A921" s="1"/>
      <c r="B921" s="1"/>
      <c r="C921" s="1"/>
      <c r="D921" s="1"/>
      <c r="E921" s="1"/>
      <c r="F921" s="1"/>
      <c r="G921" s="1"/>
      <c r="H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5">
      <c r="A922" s="1"/>
      <c r="B922" s="1"/>
      <c r="C922" s="1"/>
      <c r="D922" s="1"/>
      <c r="E922" s="1"/>
      <c r="F922" s="1"/>
      <c r="G922" s="1"/>
      <c r="H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5">
      <c r="A923" s="1"/>
      <c r="B923" s="1"/>
      <c r="C923" s="1"/>
      <c r="D923" s="1"/>
      <c r="E923" s="1"/>
      <c r="F923" s="1"/>
      <c r="G923" s="1"/>
      <c r="H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5">
      <c r="A924" s="1"/>
      <c r="B924" s="1"/>
      <c r="C924" s="1"/>
      <c r="D924" s="1"/>
      <c r="E924" s="1"/>
      <c r="F924" s="1"/>
      <c r="G924" s="1"/>
      <c r="H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5">
      <c r="A925" s="1"/>
      <c r="B925" s="1"/>
      <c r="C925" s="1"/>
      <c r="D925" s="1"/>
      <c r="E925" s="1"/>
      <c r="F925" s="1"/>
      <c r="G925" s="1"/>
      <c r="H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5">
      <c r="A926" s="1"/>
      <c r="B926" s="1"/>
      <c r="C926" s="1"/>
      <c r="D926" s="1"/>
      <c r="E926" s="1"/>
      <c r="F926" s="1"/>
      <c r="G926" s="1"/>
      <c r="H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5">
      <c r="A927" s="1"/>
      <c r="B927" s="1"/>
      <c r="C927" s="1"/>
      <c r="D927" s="1"/>
      <c r="E927" s="1"/>
      <c r="F927" s="1"/>
      <c r="G927" s="1"/>
      <c r="H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5">
      <c r="A928" s="1"/>
      <c r="B928" s="1"/>
      <c r="C928" s="1"/>
      <c r="D928" s="1"/>
      <c r="E928" s="1"/>
      <c r="F928" s="1"/>
      <c r="G928" s="1"/>
      <c r="H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5">
      <c r="A929" s="1"/>
      <c r="B929" s="1"/>
      <c r="C929" s="1"/>
      <c r="D929" s="1"/>
      <c r="E929" s="1"/>
      <c r="F929" s="1"/>
      <c r="G929" s="1"/>
      <c r="H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5">
      <c r="A930" s="1"/>
      <c r="B930" s="1"/>
      <c r="C930" s="1"/>
      <c r="D930" s="1"/>
      <c r="E930" s="1"/>
      <c r="F930" s="1"/>
      <c r="G930" s="1"/>
      <c r="H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5">
      <c r="A931" s="1"/>
      <c r="B931" s="1"/>
      <c r="C931" s="1"/>
      <c r="D931" s="1"/>
      <c r="E931" s="1"/>
      <c r="F931" s="1"/>
      <c r="G931" s="1"/>
      <c r="H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5">
      <c r="A932" s="1"/>
      <c r="B932" s="1"/>
      <c r="C932" s="1"/>
      <c r="D932" s="1"/>
      <c r="E932" s="1"/>
      <c r="F932" s="1"/>
      <c r="G932" s="1"/>
      <c r="H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5">
      <c r="A933" s="1"/>
      <c r="B933" s="1"/>
      <c r="C933" s="1"/>
      <c r="D933" s="1"/>
      <c r="E933" s="1"/>
      <c r="F933" s="1"/>
      <c r="G933" s="1"/>
      <c r="H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5">
      <c r="A934" s="1"/>
      <c r="B934" s="1"/>
      <c r="C934" s="1"/>
      <c r="D934" s="1"/>
      <c r="E934" s="1"/>
      <c r="F934" s="1"/>
      <c r="G934" s="1"/>
      <c r="H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5">
      <c r="A935" s="1"/>
      <c r="B935" s="1"/>
      <c r="C935" s="1"/>
      <c r="D935" s="1"/>
      <c r="E935" s="1"/>
      <c r="F935" s="1"/>
      <c r="G935" s="1"/>
      <c r="H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5">
      <c r="A936" s="1"/>
      <c r="B936" s="1"/>
      <c r="C936" s="1"/>
      <c r="D936" s="1"/>
      <c r="E936" s="1"/>
      <c r="F936" s="1"/>
      <c r="G936" s="1"/>
      <c r="H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5">
      <c r="A937" s="1"/>
      <c r="B937" s="1"/>
      <c r="C937" s="1"/>
      <c r="D937" s="1"/>
      <c r="E937" s="1"/>
      <c r="F937" s="1"/>
      <c r="G937" s="1"/>
      <c r="H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5">
      <c r="A938" s="1"/>
      <c r="B938" s="1"/>
      <c r="C938" s="1"/>
      <c r="D938" s="1"/>
      <c r="E938" s="1"/>
      <c r="F938" s="1"/>
      <c r="G938" s="1"/>
      <c r="H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5">
      <c r="A939" s="1"/>
      <c r="B939" s="1"/>
      <c r="C939" s="1"/>
      <c r="D939" s="1"/>
      <c r="E939" s="1"/>
      <c r="F939" s="1"/>
      <c r="G939" s="1"/>
      <c r="H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5">
      <c r="A940" s="1"/>
      <c r="B940" s="1"/>
      <c r="C940" s="1"/>
      <c r="D940" s="1"/>
      <c r="E940" s="1"/>
      <c r="F940" s="1"/>
      <c r="G940" s="1"/>
      <c r="H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5">
      <c r="A941" s="1"/>
      <c r="B941" s="1"/>
      <c r="C941" s="1"/>
      <c r="D941" s="1"/>
      <c r="E941" s="1"/>
      <c r="F941" s="1"/>
      <c r="G941" s="1"/>
      <c r="H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5">
      <c r="A942" s="1"/>
      <c r="B942" s="1"/>
      <c r="C942" s="1"/>
      <c r="D942" s="1"/>
      <c r="E942" s="1"/>
      <c r="F942" s="1"/>
      <c r="G942" s="1"/>
      <c r="H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5">
      <c r="A943" s="1"/>
      <c r="B943" s="1"/>
      <c r="C943" s="1"/>
      <c r="D943" s="1"/>
      <c r="E943" s="1"/>
      <c r="F943" s="1"/>
      <c r="G943" s="1"/>
      <c r="H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5">
      <c r="A944" s="1"/>
      <c r="B944" s="1"/>
      <c r="C944" s="1"/>
      <c r="D944" s="1"/>
      <c r="E944" s="1"/>
      <c r="F944" s="1"/>
      <c r="G944" s="1"/>
      <c r="H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5">
      <c r="A945" s="1"/>
      <c r="B945" s="1"/>
      <c r="C945" s="1"/>
      <c r="D945" s="1"/>
      <c r="E945" s="1"/>
      <c r="F945" s="1"/>
      <c r="G945" s="1"/>
      <c r="H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5">
      <c r="A946" s="1"/>
      <c r="B946" s="1"/>
      <c r="C946" s="1"/>
      <c r="D946" s="1"/>
      <c r="E946" s="1"/>
      <c r="F946" s="1"/>
      <c r="G946" s="1"/>
      <c r="H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5">
      <c r="A947" s="1"/>
      <c r="B947" s="1"/>
      <c r="C947" s="1"/>
      <c r="D947" s="1"/>
      <c r="E947" s="1"/>
      <c r="F947" s="1"/>
      <c r="G947" s="1"/>
      <c r="H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5">
      <c r="A948" s="1"/>
      <c r="B948" s="1"/>
      <c r="C948" s="1"/>
      <c r="D948" s="1"/>
      <c r="E948" s="1"/>
      <c r="F948" s="1"/>
      <c r="G948" s="1"/>
      <c r="H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5">
      <c r="A949" s="1"/>
      <c r="B949" s="1"/>
      <c r="C949" s="1"/>
      <c r="D949" s="1"/>
      <c r="E949" s="1"/>
      <c r="F949" s="1"/>
      <c r="G949" s="1"/>
      <c r="H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5">
      <c r="A950" s="1"/>
      <c r="B950" s="1"/>
      <c r="C950" s="1"/>
      <c r="D950" s="1"/>
      <c r="E950" s="1"/>
      <c r="F950" s="1"/>
      <c r="G950" s="1"/>
      <c r="H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5">
      <c r="A951" s="1"/>
      <c r="B951" s="1"/>
      <c r="C951" s="1"/>
      <c r="D951" s="1"/>
      <c r="E951" s="1"/>
      <c r="F951" s="1"/>
      <c r="G951" s="1"/>
      <c r="H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5">
      <c r="A952" s="1"/>
      <c r="B952" s="1"/>
      <c r="C952" s="1"/>
      <c r="D952" s="1"/>
      <c r="E952" s="1"/>
      <c r="F952" s="1"/>
      <c r="G952" s="1"/>
      <c r="H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5">
      <c r="A953" s="1"/>
      <c r="B953" s="1"/>
      <c r="C953" s="1"/>
      <c r="D953" s="1"/>
      <c r="E953" s="1"/>
      <c r="F953" s="1"/>
      <c r="G953" s="1"/>
      <c r="H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5">
      <c r="A954" s="1"/>
      <c r="B954" s="1"/>
      <c r="C954" s="1"/>
      <c r="D954" s="1"/>
      <c r="E954" s="1"/>
      <c r="F954" s="1"/>
      <c r="G954" s="1"/>
      <c r="H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5">
      <c r="A955" s="1"/>
      <c r="B955" s="1"/>
      <c r="C955" s="1"/>
      <c r="D955" s="1"/>
      <c r="E955" s="1"/>
      <c r="F955" s="1"/>
      <c r="G955" s="1"/>
      <c r="H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5">
      <c r="A956" s="1"/>
      <c r="B956" s="1"/>
      <c r="C956" s="1"/>
      <c r="D956" s="1"/>
      <c r="E956" s="1"/>
      <c r="F956" s="1"/>
      <c r="G956" s="1"/>
      <c r="H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5">
      <c r="A957" s="1"/>
      <c r="B957" s="1"/>
      <c r="C957" s="1"/>
      <c r="D957" s="1"/>
      <c r="E957" s="1"/>
      <c r="F957" s="1"/>
      <c r="G957" s="1"/>
      <c r="H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5">
      <c r="A958" s="1"/>
      <c r="B958" s="1"/>
      <c r="C958" s="1"/>
      <c r="D958" s="1"/>
      <c r="E958" s="1"/>
      <c r="F958" s="1"/>
      <c r="G958" s="1"/>
      <c r="H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5">
      <c r="A959" s="1"/>
      <c r="B959" s="1"/>
      <c r="C959" s="1"/>
      <c r="D959" s="1"/>
      <c r="E959" s="1"/>
      <c r="F959" s="1"/>
      <c r="G959" s="1"/>
      <c r="H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5">
      <c r="A960" s="1"/>
      <c r="B960" s="1"/>
      <c r="C960" s="1"/>
      <c r="D960" s="1"/>
      <c r="E960" s="1"/>
      <c r="F960" s="1"/>
      <c r="G960" s="1"/>
      <c r="H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5">
      <c r="A961" s="1"/>
      <c r="B961" s="1"/>
      <c r="C961" s="1"/>
      <c r="D961" s="1"/>
      <c r="E961" s="1"/>
      <c r="F961" s="1"/>
      <c r="G961" s="1"/>
      <c r="H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5">
      <c r="A962" s="1"/>
      <c r="B962" s="1"/>
      <c r="C962" s="1"/>
      <c r="D962" s="1"/>
      <c r="E962" s="1"/>
      <c r="F962" s="1"/>
      <c r="G962" s="1"/>
      <c r="H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5">
      <c r="A963" s="1"/>
      <c r="B963" s="1"/>
      <c r="C963" s="1"/>
      <c r="D963" s="1"/>
      <c r="E963" s="1"/>
      <c r="F963" s="1"/>
      <c r="G963" s="1"/>
      <c r="H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5">
      <c r="A964" s="1"/>
      <c r="B964" s="1"/>
      <c r="C964" s="1"/>
      <c r="D964" s="1"/>
      <c r="E964" s="1"/>
      <c r="F964" s="1"/>
      <c r="G964" s="1"/>
      <c r="H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5">
      <c r="A965" s="1"/>
      <c r="B965" s="1"/>
      <c r="C965" s="1"/>
      <c r="D965" s="1"/>
      <c r="E965" s="1"/>
      <c r="F965" s="1"/>
      <c r="G965" s="1"/>
      <c r="H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5">
      <c r="A966" s="1"/>
      <c r="B966" s="1"/>
      <c r="C966" s="1"/>
      <c r="D966" s="1"/>
      <c r="E966" s="1"/>
      <c r="F966" s="1"/>
      <c r="G966" s="1"/>
      <c r="H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5">
      <c r="A967" s="1"/>
      <c r="B967" s="1"/>
      <c r="C967" s="1"/>
      <c r="D967" s="1"/>
      <c r="E967" s="1"/>
      <c r="F967" s="1"/>
      <c r="G967" s="1"/>
      <c r="H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5">
      <c r="A968" s="1"/>
      <c r="B968" s="1"/>
      <c r="C968" s="1"/>
      <c r="D968" s="1"/>
      <c r="E968" s="1"/>
      <c r="F968" s="1"/>
      <c r="G968" s="1"/>
      <c r="H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5">
      <c r="A969" s="1"/>
      <c r="B969" s="1"/>
      <c r="C969" s="1"/>
      <c r="D969" s="1"/>
      <c r="E969" s="1"/>
      <c r="F969" s="1"/>
      <c r="G969" s="1"/>
      <c r="H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5">
      <c r="A970" s="1"/>
      <c r="B970" s="1"/>
      <c r="C970" s="1"/>
      <c r="D970" s="1"/>
      <c r="E970" s="1"/>
      <c r="F970" s="1"/>
      <c r="G970" s="1"/>
      <c r="H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5">
      <c r="A971" s="1"/>
      <c r="B971" s="1"/>
      <c r="C971" s="1"/>
      <c r="D971" s="1"/>
      <c r="E971" s="1"/>
      <c r="F971" s="1"/>
      <c r="G971" s="1"/>
      <c r="H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5">
      <c r="A972" s="1"/>
      <c r="B972" s="1"/>
      <c r="C972" s="1"/>
      <c r="D972" s="1"/>
      <c r="E972" s="1"/>
      <c r="F972" s="1"/>
      <c r="G972" s="1"/>
      <c r="H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5">
      <c r="A973" s="1"/>
      <c r="B973" s="1"/>
      <c r="C973" s="1"/>
      <c r="D973" s="1"/>
      <c r="E973" s="1"/>
      <c r="F973" s="1"/>
      <c r="G973" s="1"/>
      <c r="H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5">
      <c r="A974" s="1"/>
      <c r="B974" s="1"/>
      <c r="C974" s="1"/>
      <c r="D974" s="1"/>
      <c r="E974" s="1"/>
      <c r="F974" s="1"/>
      <c r="G974" s="1"/>
      <c r="H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5">
      <c r="A975" s="1"/>
      <c r="B975" s="1"/>
      <c r="C975" s="1"/>
      <c r="D975" s="1"/>
      <c r="E975" s="1"/>
      <c r="F975" s="1"/>
      <c r="G975" s="1"/>
      <c r="H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5">
      <c r="A976" s="1"/>
      <c r="B976" s="1"/>
      <c r="C976" s="1"/>
      <c r="D976" s="1"/>
      <c r="E976" s="1"/>
      <c r="F976" s="1"/>
      <c r="G976" s="1"/>
      <c r="H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5">
      <c r="A977" s="1"/>
      <c r="B977" s="1"/>
      <c r="C977" s="1"/>
      <c r="D977" s="1"/>
      <c r="E977" s="1"/>
      <c r="F977" s="1"/>
      <c r="G977" s="1"/>
      <c r="H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5">
      <c r="A978" s="1"/>
      <c r="B978" s="1"/>
      <c r="C978" s="1"/>
      <c r="D978" s="1"/>
      <c r="E978" s="1"/>
      <c r="F978" s="1"/>
      <c r="G978" s="1"/>
      <c r="H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5">
      <c r="A979" s="1"/>
      <c r="B979" s="1"/>
      <c r="C979" s="1"/>
      <c r="D979" s="1"/>
      <c r="E979" s="1"/>
      <c r="F979" s="1"/>
      <c r="G979" s="1"/>
      <c r="H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5">
      <c r="A980" s="1"/>
      <c r="B980" s="1"/>
      <c r="C980" s="1"/>
      <c r="D980" s="1"/>
      <c r="E980" s="1"/>
      <c r="F980" s="1"/>
      <c r="G980" s="1"/>
      <c r="H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5">
      <c r="A981" s="1"/>
      <c r="B981" s="1"/>
      <c r="C981" s="1"/>
      <c r="D981" s="1"/>
      <c r="E981" s="1"/>
      <c r="F981" s="1"/>
      <c r="G981" s="1"/>
      <c r="H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5">
      <c r="A982" s="1"/>
      <c r="B982" s="1"/>
      <c r="C982" s="1"/>
      <c r="D982" s="1"/>
      <c r="E982" s="1"/>
      <c r="F982" s="1"/>
      <c r="G982" s="1"/>
      <c r="H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5">
      <c r="A983" s="1"/>
      <c r="B983" s="1"/>
      <c r="C983" s="1"/>
      <c r="D983" s="1"/>
      <c r="E983" s="1"/>
      <c r="F983" s="1"/>
      <c r="G983" s="1"/>
      <c r="H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5">
      <c r="A984" s="1"/>
      <c r="B984" s="1"/>
      <c r="C984" s="1"/>
      <c r="D984" s="1"/>
      <c r="E984" s="1"/>
      <c r="F984" s="1"/>
      <c r="G984" s="1"/>
      <c r="H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5">
      <c r="A985" s="1"/>
      <c r="B985" s="1"/>
      <c r="C985" s="1"/>
      <c r="D985" s="1"/>
      <c r="E985" s="1"/>
      <c r="F985" s="1"/>
      <c r="G985" s="1"/>
      <c r="H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5">
      <c r="A986" s="1"/>
      <c r="B986" s="1"/>
      <c r="C986" s="1"/>
      <c r="D986" s="1"/>
      <c r="E986" s="1"/>
      <c r="F986" s="1"/>
      <c r="G986" s="1"/>
      <c r="H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5">
      <c r="A987" s="1"/>
      <c r="B987" s="1"/>
      <c r="C987" s="1"/>
      <c r="D987" s="1"/>
      <c r="E987" s="1"/>
      <c r="F987" s="1"/>
      <c r="G987" s="1"/>
      <c r="H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5">
      <c r="A988" s="1"/>
      <c r="B988" s="1"/>
      <c r="C988" s="1"/>
      <c r="D988" s="1"/>
      <c r="E988" s="1"/>
      <c r="F988" s="1"/>
      <c r="G988" s="1"/>
      <c r="H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5">
      <c r="A989" s="1"/>
      <c r="B989" s="1"/>
      <c r="C989" s="1"/>
      <c r="D989" s="1"/>
      <c r="E989" s="1"/>
      <c r="F989" s="1"/>
      <c r="G989" s="1"/>
      <c r="H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5">
      <c r="A990" s="1"/>
      <c r="B990" s="1"/>
      <c r="C990" s="1"/>
      <c r="D990" s="1"/>
      <c r="E990" s="1"/>
      <c r="F990" s="1"/>
      <c r="G990" s="1"/>
      <c r="H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5">
      <c r="A991" s="1"/>
      <c r="B991" s="1"/>
      <c r="C991" s="1"/>
      <c r="D991" s="1"/>
      <c r="E991" s="1"/>
      <c r="F991" s="1"/>
      <c r="G991" s="1"/>
      <c r="H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5">
      <c r="A992" s="1"/>
      <c r="B992" s="1"/>
      <c r="C992" s="1"/>
      <c r="D992" s="1"/>
      <c r="E992" s="1"/>
      <c r="F992" s="1"/>
      <c r="G992" s="1"/>
      <c r="H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5">
      <c r="A993" s="1"/>
      <c r="B993" s="1"/>
      <c r="C993" s="1"/>
      <c r="D993" s="1"/>
      <c r="E993" s="1"/>
      <c r="F993" s="1"/>
      <c r="G993" s="1"/>
      <c r="H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5">
      <c r="A994" s="1"/>
      <c r="B994" s="1"/>
      <c r="C994" s="1"/>
      <c r="D994" s="1"/>
      <c r="E994" s="1"/>
      <c r="F994" s="1"/>
      <c r="G994" s="1"/>
      <c r="H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35">
      <c r="A995" s="1"/>
      <c r="B995" s="1"/>
      <c r="C995" s="1"/>
      <c r="D995" s="1"/>
      <c r="E995" s="1"/>
      <c r="F995" s="1"/>
      <c r="G995" s="1"/>
      <c r="H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35">
      <c r="A996" s="1"/>
      <c r="B996" s="1"/>
      <c r="C996" s="1"/>
      <c r="D996" s="1"/>
      <c r="E996" s="1"/>
      <c r="F996" s="1"/>
      <c r="G996" s="1"/>
      <c r="H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35">
      <c r="A997" s="1"/>
      <c r="B997" s="1"/>
      <c r="C997" s="1"/>
      <c r="D997" s="1"/>
      <c r="E997" s="1"/>
      <c r="F997" s="1"/>
      <c r="G997" s="1"/>
      <c r="H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35">
      <c r="A998" s="1"/>
      <c r="B998" s="1"/>
      <c r="C998" s="1"/>
      <c r="D998" s="1"/>
      <c r="E998" s="1"/>
      <c r="F998" s="1"/>
      <c r="G998" s="1"/>
      <c r="H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35">
      <c r="A999" s="1"/>
      <c r="B999" s="1"/>
      <c r="C999" s="1"/>
      <c r="D999" s="1"/>
      <c r="E999" s="1"/>
      <c r="F999" s="1"/>
      <c r="G999" s="1"/>
      <c r="H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35">
      <c r="A1000" s="1"/>
      <c r="B1000" s="1"/>
      <c r="C1000" s="1"/>
      <c r="D1000" s="1"/>
      <c r="E1000" s="1"/>
      <c r="F1000" s="1"/>
      <c r="G1000" s="1"/>
      <c r="H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35">
      <c r="A1001" s="1"/>
      <c r="B1001" s="1"/>
      <c r="C1001" s="1"/>
      <c r="D1001" s="1"/>
      <c r="E1001" s="1"/>
      <c r="F1001" s="1"/>
      <c r="G1001" s="1"/>
      <c r="H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35">
      <c r="A1002" s="1"/>
      <c r="B1002" s="1"/>
      <c r="C1002" s="1"/>
      <c r="D1002" s="1"/>
      <c r="E1002" s="1"/>
      <c r="F1002" s="1"/>
      <c r="G1002" s="1"/>
      <c r="H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35">
      <c r="A1003" s="1"/>
      <c r="B1003" s="1"/>
      <c r="C1003" s="1"/>
      <c r="D1003" s="1"/>
      <c r="E1003" s="1"/>
      <c r="F1003" s="1"/>
      <c r="G1003" s="1"/>
      <c r="H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35">
      <c r="A1004" s="1"/>
      <c r="B1004" s="1"/>
      <c r="C1004" s="1"/>
      <c r="D1004" s="1"/>
      <c r="E1004" s="1"/>
      <c r="F1004" s="1"/>
      <c r="G1004" s="1"/>
      <c r="H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 x14ac:dyDescent="0.35">
      <c r="A1005" s="1"/>
      <c r="B1005" s="1"/>
      <c r="C1005" s="1"/>
      <c r="D1005" s="1"/>
      <c r="E1005" s="1"/>
      <c r="F1005" s="1"/>
      <c r="G1005" s="1"/>
      <c r="H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75" customHeight="1" x14ac:dyDescent="0.35">
      <c r="A1006" s="1"/>
      <c r="B1006" s="1"/>
      <c r="C1006" s="1"/>
      <c r="D1006" s="1"/>
      <c r="E1006" s="1"/>
      <c r="F1006" s="1"/>
      <c r="G1006" s="1"/>
      <c r="H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5.75" customHeight="1" x14ac:dyDescent="0.35">
      <c r="A1007" s="1"/>
      <c r="B1007" s="1"/>
      <c r="C1007" s="1"/>
      <c r="D1007" s="1"/>
      <c r="E1007" s="1"/>
      <c r="F1007" s="1"/>
      <c r="G1007" s="1"/>
      <c r="H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5.75" customHeight="1" x14ac:dyDescent="0.35">
      <c r="A1008" s="1"/>
      <c r="B1008" s="1"/>
      <c r="C1008" s="1"/>
      <c r="D1008" s="1"/>
      <c r="E1008" s="1"/>
      <c r="F1008" s="1"/>
      <c r="G1008" s="1"/>
      <c r="H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</sheetData>
  <pageMargins left="0.7" right="0.7" top="0.75" bottom="0.75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0156a5-d521-4b0f-a2c1-4eb81cb1e54e">
      <Terms xmlns="http://schemas.microsoft.com/office/infopath/2007/PartnerControls"/>
    </lcf76f155ced4ddcb4097134ff3c332f>
    <TaxCatchAll xmlns="81943131-14f9-481a-9413-6a69bb08175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B7F94CC25E62458CEBEC5CB61BD012" ma:contentTypeVersion="16" ma:contentTypeDescription="Create a new document." ma:contentTypeScope="" ma:versionID="1377736a7a4f8bc1691f4c3be01bcc9b">
  <xsd:schema xmlns:xsd="http://www.w3.org/2001/XMLSchema" xmlns:xs="http://www.w3.org/2001/XMLSchema" xmlns:p="http://schemas.microsoft.com/office/2006/metadata/properties" xmlns:ns2="d30156a5-d521-4b0f-a2c1-4eb81cb1e54e" xmlns:ns3="81943131-14f9-481a-9413-6a69bb08175c" targetNamespace="http://schemas.microsoft.com/office/2006/metadata/properties" ma:root="true" ma:fieldsID="faaf6c683a9796cafeef2d065c3bd2df" ns2:_="" ns3:_="">
    <xsd:import namespace="d30156a5-d521-4b0f-a2c1-4eb81cb1e54e"/>
    <xsd:import namespace="81943131-14f9-481a-9413-6a69bb0817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0156a5-d521-4b0f-a2c1-4eb81cb1e5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df11094-bae5-488a-9b38-75bdea458c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943131-14f9-481a-9413-6a69bb08175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3776bcb-b905-472d-b1a4-adb693445788}" ma:internalName="TaxCatchAll" ma:showField="CatchAllData" ma:web="81943131-14f9-481a-9413-6a69bb0817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1F7692-D547-4F0D-BD21-CA4FBB0EBA88}">
  <ds:schemaRefs>
    <ds:schemaRef ds:uri="http://schemas.microsoft.com/office/2006/metadata/properties"/>
    <ds:schemaRef ds:uri="http://schemas.microsoft.com/office/infopath/2007/PartnerControls"/>
    <ds:schemaRef ds:uri="d30156a5-d521-4b0f-a2c1-4eb81cb1e54e"/>
    <ds:schemaRef ds:uri="81943131-14f9-481a-9413-6a69bb08175c"/>
  </ds:schemaRefs>
</ds:datastoreItem>
</file>

<file path=customXml/itemProps2.xml><?xml version="1.0" encoding="utf-8"?>
<ds:datastoreItem xmlns:ds="http://schemas.openxmlformats.org/officeDocument/2006/customXml" ds:itemID="{A8E2C6EF-A28B-4E69-8EEF-0B0A62FEBC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0156a5-d521-4b0f-a2c1-4eb81cb1e54e"/>
    <ds:schemaRef ds:uri="81943131-14f9-481a-9413-6a69bb0817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DB316BF-E474-4304-80BB-9A17E875788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2013-2025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Dappy Tecson</cp:lastModifiedBy>
  <cp:revision/>
  <dcterms:created xsi:type="dcterms:W3CDTF">2023-04-26T07:02:21Z</dcterms:created>
  <dcterms:modified xsi:type="dcterms:W3CDTF">2026-06-15T11:04:47Z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0x0101002EB7F94CC25E62458CEBEC5CB61BD012</vt:lpwstr>
  </property>
  <property fmtid="{D5CDD505-2E9C-101B-9397-08002B2CF9AE}" pid="3" name="MediaServiceImageTags">
    <vt:lpwstr/>
  </property>
</Properties>
</file>